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00" yWindow="-15" windowWidth="14445" windowHeight="15180"/>
  </bookViews>
  <sheets>
    <sheet name="AD5258" sheetId="1" r:id="rId1"/>
  </sheets>
  <definedNames>
    <definedName name="_xlnm.Print_Area" localSheetId="0">'AD5258'!$A$1:$V$37</definedName>
  </definedNames>
  <calcPr calcId="125725"/>
</workbook>
</file>

<file path=xl/calcChain.xml><?xml version="1.0" encoding="utf-8"?>
<calcChain xmlns="http://schemas.openxmlformats.org/spreadsheetml/2006/main">
  <c r="I34" i="1"/>
  <c r="C39" s="1"/>
  <c r="D39" s="1"/>
  <c r="J34"/>
  <c r="K34"/>
  <c r="C41" s="1"/>
  <c r="D41" s="1"/>
  <c r="C40"/>
  <c r="D40" s="1"/>
  <c r="C4"/>
  <c r="C3"/>
  <c r="C2"/>
  <c r="C1"/>
  <c r="U49" l="1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48"/>
  <c r="L99"/>
  <c r="M99" s="1"/>
  <c r="B95"/>
  <c r="C95" s="1"/>
  <c r="L96"/>
  <c r="M96" s="1"/>
  <c r="B96"/>
  <c r="C96" s="1"/>
  <c r="L97"/>
  <c r="M97" s="1"/>
  <c r="B97"/>
  <c r="C97" s="1"/>
  <c r="L98"/>
  <c r="M98" s="1"/>
  <c r="B98"/>
  <c r="C98" s="1"/>
  <c r="N99"/>
  <c r="D99"/>
  <c r="L100"/>
  <c r="M100" s="1"/>
  <c r="B100"/>
  <c r="C100" s="1"/>
  <c r="L101"/>
  <c r="M101" s="1"/>
  <c r="D101"/>
  <c r="L102"/>
  <c r="M102" s="1"/>
  <c r="B102"/>
  <c r="C102" s="1"/>
  <c r="L103"/>
  <c r="M103" s="1"/>
  <c r="D103"/>
  <c r="L104"/>
  <c r="M104" s="1"/>
  <c r="D104"/>
  <c r="N105"/>
  <c r="D105"/>
  <c r="N106"/>
  <c r="B106"/>
  <c r="C106" s="1"/>
  <c r="N107"/>
  <c r="B107"/>
  <c r="C107" s="1"/>
  <c r="N108"/>
  <c r="L108"/>
  <c r="M108" s="1"/>
  <c r="N109"/>
  <c r="L109"/>
  <c r="M109" s="1"/>
  <c r="B109"/>
  <c r="C109" s="1"/>
  <c r="N110"/>
  <c r="L110"/>
  <c r="M110" s="1"/>
  <c r="B110"/>
  <c r="C110" s="1"/>
  <c r="N111"/>
  <c r="L111"/>
  <c r="M111" s="1"/>
  <c r="B111"/>
  <c r="C111" s="1"/>
  <c r="N112"/>
  <c r="L112"/>
  <c r="M112" s="1"/>
  <c r="B112"/>
  <c r="C112" s="1"/>
  <c r="I103"/>
  <c r="B108" l="1"/>
  <c r="C108" s="1"/>
  <c r="L107"/>
  <c r="M107" s="1"/>
  <c r="D112"/>
  <c r="D111"/>
  <c r="E111" s="1"/>
  <c r="D110"/>
  <c r="D109"/>
  <c r="E109" s="1"/>
  <c r="D108"/>
  <c r="E108" s="1"/>
  <c r="D107"/>
  <c r="E107" s="1"/>
  <c r="D106"/>
  <c r="E106" s="1"/>
  <c r="B105"/>
  <c r="C105" s="1"/>
  <c r="E105" s="1"/>
  <c r="L106"/>
  <c r="M106" s="1"/>
  <c r="L105"/>
  <c r="M105" s="1"/>
  <c r="B104"/>
  <c r="C104" s="1"/>
  <c r="E104" s="1"/>
  <c r="B103"/>
  <c r="C103" s="1"/>
  <c r="E103" s="1"/>
  <c r="D102"/>
  <c r="E102" s="1"/>
  <c r="B101"/>
  <c r="C101" s="1"/>
  <c r="E101" s="1"/>
  <c r="I112"/>
  <c r="I110"/>
  <c r="I111"/>
  <c r="I109"/>
  <c r="D100"/>
  <c r="E100" s="1"/>
  <c r="B99"/>
  <c r="C99" s="1"/>
  <c r="E99" s="1"/>
  <c r="N104"/>
  <c r="N103"/>
  <c r="N102"/>
  <c r="N101"/>
  <c r="N100"/>
  <c r="O111"/>
  <c r="I108"/>
  <c r="O112"/>
  <c r="I106"/>
  <c r="I104"/>
  <c r="O110"/>
  <c r="O109"/>
  <c r="O108"/>
  <c r="O107"/>
  <c r="O106"/>
  <c r="O105"/>
  <c r="O104"/>
  <c r="O103"/>
  <c r="O102"/>
  <c r="O101"/>
  <c r="O100"/>
  <c r="O99"/>
  <c r="G112"/>
  <c r="H112" s="1"/>
  <c r="J112" s="1"/>
  <c r="K112" s="1"/>
  <c r="G111"/>
  <c r="H111" s="1"/>
  <c r="G110"/>
  <c r="H110" s="1"/>
  <c r="G109"/>
  <c r="H109" s="1"/>
  <c r="J109" s="1"/>
  <c r="G108"/>
  <c r="H108" s="1"/>
  <c r="J108" s="1"/>
  <c r="I107"/>
  <c r="I105"/>
  <c r="E112"/>
  <c r="E110"/>
  <c r="G48"/>
  <c r="H48" s="1"/>
  <c r="G49"/>
  <c r="H49" s="1"/>
  <c r="G50"/>
  <c r="H50" s="1"/>
  <c r="G51"/>
  <c r="H51" s="1"/>
  <c r="G52"/>
  <c r="H52" s="1"/>
  <c r="G53"/>
  <c r="H53" s="1"/>
  <c r="G54"/>
  <c r="H54" s="1"/>
  <c r="G55"/>
  <c r="H55" s="1"/>
  <c r="G56"/>
  <c r="H56" s="1"/>
  <c r="G57"/>
  <c r="H57" s="1"/>
  <c r="G58"/>
  <c r="H58" s="1"/>
  <c r="G59"/>
  <c r="H59" s="1"/>
  <c r="G60"/>
  <c r="H60" s="1"/>
  <c r="G61"/>
  <c r="H61" s="1"/>
  <c r="G62"/>
  <c r="H62" s="1"/>
  <c r="G63"/>
  <c r="H63" s="1"/>
  <c r="G64"/>
  <c r="H64" s="1"/>
  <c r="G65"/>
  <c r="H65" s="1"/>
  <c r="G66"/>
  <c r="H66" s="1"/>
  <c r="G67"/>
  <c r="H67" s="1"/>
  <c r="G68"/>
  <c r="H68" s="1"/>
  <c r="G69"/>
  <c r="H69" s="1"/>
  <c r="G70"/>
  <c r="H70" s="1"/>
  <c r="G71"/>
  <c r="H71" s="1"/>
  <c r="G72"/>
  <c r="H72" s="1"/>
  <c r="G73"/>
  <c r="H73" s="1"/>
  <c r="G74"/>
  <c r="H74" s="1"/>
  <c r="G75"/>
  <c r="H75" s="1"/>
  <c r="G76"/>
  <c r="H76" s="1"/>
  <c r="G77"/>
  <c r="H77" s="1"/>
  <c r="G78"/>
  <c r="H78" s="1"/>
  <c r="G79"/>
  <c r="H79" s="1"/>
  <c r="G80"/>
  <c r="H80" s="1"/>
  <c r="G81"/>
  <c r="H81" s="1"/>
  <c r="G82"/>
  <c r="H82" s="1"/>
  <c r="G83"/>
  <c r="H83" s="1"/>
  <c r="G84"/>
  <c r="H84" s="1"/>
  <c r="G85"/>
  <c r="H85" s="1"/>
  <c r="G86"/>
  <c r="H86" s="1"/>
  <c r="G87"/>
  <c r="H87" s="1"/>
  <c r="G88"/>
  <c r="H88" s="1"/>
  <c r="G89"/>
  <c r="H89" s="1"/>
  <c r="G90"/>
  <c r="H90" s="1"/>
  <c r="G91"/>
  <c r="H91" s="1"/>
  <c r="G92"/>
  <c r="H92" s="1"/>
  <c r="G93"/>
  <c r="H93" s="1"/>
  <c r="G94"/>
  <c r="H94" s="1"/>
  <c r="G95"/>
  <c r="H95" s="1"/>
  <c r="G96"/>
  <c r="H96" s="1"/>
  <c r="G97"/>
  <c r="H97" s="1"/>
  <c r="G98"/>
  <c r="H98" s="1"/>
  <c r="G99"/>
  <c r="H99" s="1"/>
  <c r="G100"/>
  <c r="H100" s="1"/>
  <c r="G101"/>
  <c r="H101" s="1"/>
  <c r="G102"/>
  <c r="H102" s="1"/>
  <c r="G103"/>
  <c r="H103" s="1"/>
  <c r="G104"/>
  <c r="H104" s="1"/>
  <c r="J104" s="1"/>
  <c r="G105"/>
  <c r="H105" s="1"/>
  <c r="G106"/>
  <c r="H106" s="1"/>
  <c r="G107"/>
  <c r="H107" s="1"/>
  <c r="I48"/>
  <c r="J48" s="1"/>
  <c r="I49"/>
  <c r="J49" s="1"/>
  <c r="I50"/>
  <c r="J50" s="1"/>
  <c r="I51"/>
  <c r="J51" s="1"/>
  <c r="I52"/>
  <c r="J52" s="1"/>
  <c r="I53"/>
  <c r="J53" s="1"/>
  <c r="I54"/>
  <c r="J54" s="1"/>
  <c r="I55"/>
  <c r="J55" s="1"/>
  <c r="I56"/>
  <c r="J56" s="1"/>
  <c r="I57"/>
  <c r="J57" s="1"/>
  <c r="I58"/>
  <c r="J58" s="1"/>
  <c r="I59"/>
  <c r="J59" s="1"/>
  <c r="I60"/>
  <c r="J60" s="1"/>
  <c r="I61"/>
  <c r="J61" s="1"/>
  <c r="I62"/>
  <c r="J62" s="1"/>
  <c r="I63"/>
  <c r="J63" s="1"/>
  <c r="I64"/>
  <c r="J64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89"/>
  <c r="J89" s="1"/>
  <c r="I90"/>
  <c r="J90" s="1"/>
  <c r="I91"/>
  <c r="J91" s="1"/>
  <c r="I92"/>
  <c r="J92" s="1"/>
  <c r="I93"/>
  <c r="J93" s="1"/>
  <c r="I94"/>
  <c r="J94" s="1"/>
  <c r="I95"/>
  <c r="J95" s="1"/>
  <c r="I96"/>
  <c r="J96" s="1"/>
  <c r="I97"/>
  <c r="J97" s="1"/>
  <c r="I98"/>
  <c r="J98" s="1"/>
  <c r="I99"/>
  <c r="J99" s="1"/>
  <c r="I100"/>
  <c r="J100" s="1"/>
  <c r="I101"/>
  <c r="J101" s="1"/>
  <c r="I102"/>
  <c r="J102" s="1"/>
  <c r="P105"/>
  <c r="P104"/>
  <c r="P103"/>
  <c r="P102"/>
  <c r="P101"/>
  <c r="P100"/>
  <c r="P99"/>
  <c r="S112"/>
  <c r="T112" s="1"/>
  <c r="S110"/>
  <c r="T110" s="1"/>
  <c r="J106"/>
  <c r="J103"/>
  <c r="N48"/>
  <c r="L49"/>
  <c r="M49" s="1"/>
  <c r="L50"/>
  <c r="M50" s="1"/>
  <c r="L51"/>
  <c r="M51" s="1"/>
  <c r="L52"/>
  <c r="M52" s="1"/>
  <c r="L53"/>
  <c r="M53" s="1"/>
  <c r="L54"/>
  <c r="M54" s="1"/>
  <c r="L55"/>
  <c r="M55" s="1"/>
  <c r="L56"/>
  <c r="M56" s="1"/>
  <c r="L57"/>
  <c r="M57" s="1"/>
  <c r="L58"/>
  <c r="M58" s="1"/>
  <c r="L59"/>
  <c r="M59" s="1"/>
  <c r="L60"/>
  <c r="M60" s="1"/>
  <c r="L61"/>
  <c r="M61" s="1"/>
  <c r="L62"/>
  <c r="M62" s="1"/>
  <c r="L63"/>
  <c r="M63" s="1"/>
  <c r="L64"/>
  <c r="M64" s="1"/>
  <c r="L65"/>
  <c r="M65" s="1"/>
  <c r="L66"/>
  <c r="M66" s="1"/>
  <c r="L67"/>
  <c r="M67" s="1"/>
  <c r="L68"/>
  <c r="M68" s="1"/>
  <c r="L69"/>
  <c r="M69" s="1"/>
  <c r="L70"/>
  <c r="M70" s="1"/>
  <c r="L71"/>
  <c r="M71" s="1"/>
  <c r="L72"/>
  <c r="M72" s="1"/>
  <c r="L73"/>
  <c r="M73" s="1"/>
  <c r="L74"/>
  <c r="M74" s="1"/>
  <c r="L75"/>
  <c r="M75" s="1"/>
  <c r="L76"/>
  <c r="M76" s="1"/>
  <c r="L77"/>
  <c r="M77" s="1"/>
  <c r="L78"/>
  <c r="M78" s="1"/>
  <c r="L79"/>
  <c r="M79" s="1"/>
  <c r="L80"/>
  <c r="M80" s="1"/>
  <c r="L81"/>
  <c r="M81" s="1"/>
  <c r="L82"/>
  <c r="M82" s="1"/>
  <c r="L83"/>
  <c r="M83" s="1"/>
  <c r="L84"/>
  <c r="M84" s="1"/>
  <c r="L85"/>
  <c r="M85" s="1"/>
  <c r="L86"/>
  <c r="M86" s="1"/>
  <c r="L87"/>
  <c r="M87" s="1"/>
  <c r="L88"/>
  <c r="M88" s="1"/>
  <c r="L89"/>
  <c r="M89" s="1"/>
  <c r="L90"/>
  <c r="M90" s="1"/>
  <c r="L91"/>
  <c r="M91" s="1"/>
  <c r="L92"/>
  <c r="M92" s="1"/>
  <c r="L93"/>
  <c r="M93" s="1"/>
  <c r="L94"/>
  <c r="M94" s="1"/>
  <c r="L95"/>
  <c r="M95" s="1"/>
  <c r="L48"/>
  <c r="M48" s="1"/>
  <c r="N49"/>
  <c r="O49" s="1"/>
  <c r="N50"/>
  <c r="O50" s="1"/>
  <c r="N51"/>
  <c r="O51" s="1"/>
  <c r="N52"/>
  <c r="O52" s="1"/>
  <c r="N53"/>
  <c r="O53" s="1"/>
  <c r="N54"/>
  <c r="O54" s="1"/>
  <c r="N55"/>
  <c r="O55" s="1"/>
  <c r="N56"/>
  <c r="O56" s="1"/>
  <c r="N57"/>
  <c r="O57" s="1"/>
  <c r="N58"/>
  <c r="O58" s="1"/>
  <c r="N59"/>
  <c r="O59" s="1"/>
  <c r="N60"/>
  <c r="O60" s="1"/>
  <c r="N61"/>
  <c r="O61" s="1"/>
  <c r="N62"/>
  <c r="O62" s="1"/>
  <c r="N63"/>
  <c r="O63" s="1"/>
  <c r="N64"/>
  <c r="O64" s="1"/>
  <c r="N65"/>
  <c r="O65" s="1"/>
  <c r="N66"/>
  <c r="O66" s="1"/>
  <c r="N67"/>
  <c r="O67" s="1"/>
  <c r="N68"/>
  <c r="O68" s="1"/>
  <c r="N69"/>
  <c r="O69" s="1"/>
  <c r="N70"/>
  <c r="O70" s="1"/>
  <c r="N71"/>
  <c r="O71" s="1"/>
  <c r="N72"/>
  <c r="O72" s="1"/>
  <c r="N73"/>
  <c r="O73" s="1"/>
  <c r="N74"/>
  <c r="O74" s="1"/>
  <c r="N75"/>
  <c r="O75" s="1"/>
  <c r="N76"/>
  <c r="O76" s="1"/>
  <c r="N77"/>
  <c r="O77" s="1"/>
  <c r="N78"/>
  <c r="O78" s="1"/>
  <c r="N79"/>
  <c r="O79" s="1"/>
  <c r="N80"/>
  <c r="O80" s="1"/>
  <c r="N81"/>
  <c r="O81" s="1"/>
  <c r="N82"/>
  <c r="O82" s="1"/>
  <c r="N83"/>
  <c r="N84"/>
  <c r="O84" s="1"/>
  <c r="N85"/>
  <c r="O85" s="1"/>
  <c r="N86"/>
  <c r="O86" s="1"/>
  <c r="N87"/>
  <c r="O87" s="1"/>
  <c r="N88"/>
  <c r="O88" s="1"/>
  <c r="N89"/>
  <c r="O89" s="1"/>
  <c r="N90"/>
  <c r="O90" s="1"/>
  <c r="N91"/>
  <c r="O91" s="1"/>
  <c r="N92"/>
  <c r="O92" s="1"/>
  <c r="N93"/>
  <c r="O93" s="1"/>
  <c r="N94"/>
  <c r="O94" s="1"/>
  <c r="N95"/>
  <c r="O95" s="1"/>
  <c r="N96"/>
  <c r="O96" s="1"/>
  <c r="N97"/>
  <c r="O97" s="1"/>
  <c r="N98"/>
  <c r="O98" s="1"/>
  <c r="B48"/>
  <c r="C48" s="1"/>
  <c r="B49"/>
  <c r="C49" s="1"/>
  <c r="B50"/>
  <c r="C50" s="1"/>
  <c r="B51"/>
  <c r="C51" s="1"/>
  <c r="B52"/>
  <c r="C52" s="1"/>
  <c r="B53"/>
  <c r="C53" s="1"/>
  <c r="B54"/>
  <c r="C54" s="1"/>
  <c r="B55"/>
  <c r="C55" s="1"/>
  <c r="B56"/>
  <c r="C56" s="1"/>
  <c r="B57"/>
  <c r="C57" s="1"/>
  <c r="B58"/>
  <c r="C58" s="1"/>
  <c r="B59"/>
  <c r="C59" s="1"/>
  <c r="B60"/>
  <c r="C60" s="1"/>
  <c r="B61"/>
  <c r="C61" s="1"/>
  <c r="B62"/>
  <c r="C62" s="1"/>
  <c r="B63"/>
  <c r="C63" s="1"/>
  <c r="B64"/>
  <c r="C64" s="1"/>
  <c r="B65"/>
  <c r="C65" s="1"/>
  <c r="B66"/>
  <c r="C66" s="1"/>
  <c r="B67"/>
  <c r="C67" s="1"/>
  <c r="B68"/>
  <c r="C68" s="1"/>
  <c r="B69"/>
  <c r="C69" s="1"/>
  <c r="B70"/>
  <c r="C70" s="1"/>
  <c r="B71"/>
  <c r="C71" s="1"/>
  <c r="B72"/>
  <c r="C72" s="1"/>
  <c r="B73"/>
  <c r="C73" s="1"/>
  <c r="B74"/>
  <c r="C74" s="1"/>
  <c r="B75"/>
  <c r="C75" s="1"/>
  <c r="B76"/>
  <c r="C76" s="1"/>
  <c r="B77"/>
  <c r="C77" s="1"/>
  <c r="B78"/>
  <c r="C78" s="1"/>
  <c r="B79"/>
  <c r="C79" s="1"/>
  <c r="B80"/>
  <c r="C80" s="1"/>
  <c r="B81"/>
  <c r="C81" s="1"/>
  <c r="B82"/>
  <c r="C82" s="1"/>
  <c r="B83"/>
  <c r="C83" s="1"/>
  <c r="B84"/>
  <c r="C84" s="1"/>
  <c r="B85"/>
  <c r="C85" s="1"/>
  <c r="B86"/>
  <c r="C86" s="1"/>
  <c r="B87"/>
  <c r="C87" s="1"/>
  <c r="B88"/>
  <c r="C88" s="1"/>
  <c r="B89"/>
  <c r="C89" s="1"/>
  <c r="B90"/>
  <c r="C90" s="1"/>
  <c r="B91"/>
  <c r="C91" s="1"/>
  <c r="B92"/>
  <c r="C92" s="1"/>
  <c r="B93"/>
  <c r="C93" s="1"/>
  <c r="B94"/>
  <c r="C94" s="1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E95" s="1"/>
  <c r="D96"/>
  <c r="E96" s="1"/>
  <c r="D97"/>
  <c r="E97" s="1"/>
  <c r="D98"/>
  <c r="E98" s="1"/>
  <c r="J107" l="1"/>
  <c r="S106"/>
  <c r="T106" s="1"/>
  <c r="K106"/>
  <c r="O83"/>
  <c r="S101"/>
  <c r="T101" s="1"/>
  <c r="S108"/>
  <c r="T108" s="1"/>
  <c r="J105"/>
  <c r="E93"/>
  <c r="E91"/>
  <c r="E89"/>
  <c r="E87"/>
  <c r="E85"/>
  <c r="E83"/>
  <c r="E81"/>
  <c r="E79"/>
  <c r="E77"/>
  <c r="E75"/>
  <c r="E73"/>
  <c r="E71"/>
  <c r="E69"/>
  <c r="E67"/>
  <c r="E65"/>
  <c r="S109"/>
  <c r="T109" s="1"/>
  <c r="S111"/>
  <c r="T111" s="1"/>
  <c r="S105"/>
  <c r="T105" s="1"/>
  <c r="F105"/>
  <c r="S107"/>
  <c r="T107" s="1"/>
  <c r="F106"/>
  <c r="E63"/>
  <c r="E61"/>
  <c r="S61" s="1"/>
  <c r="T61" s="1"/>
  <c r="E59"/>
  <c r="E94"/>
  <c r="F94" s="1"/>
  <c r="E92"/>
  <c r="E90"/>
  <c r="E88"/>
  <c r="E86"/>
  <c r="E84"/>
  <c r="E82"/>
  <c r="E80"/>
  <c r="E78"/>
  <c r="E76"/>
  <c r="E74"/>
  <c r="E72"/>
  <c r="E70"/>
  <c r="E68"/>
  <c r="E66"/>
  <c r="E64"/>
  <c r="E62"/>
  <c r="E60"/>
  <c r="E58"/>
  <c r="E56"/>
  <c r="S104"/>
  <c r="T104" s="1"/>
  <c r="F104"/>
  <c r="E57"/>
  <c r="S57" s="1"/>
  <c r="T57" s="1"/>
  <c r="E55"/>
  <c r="E53"/>
  <c r="S53" s="1"/>
  <c r="T53" s="1"/>
  <c r="E51"/>
  <c r="S51" s="1"/>
  <c r="T51" s="1"/>
  <c r="E49"/>
  <c r="S49" s="1"/>
  <c r="T49" s="1"/>
  <c r="S103"/>
  <c r="T103" s="1"/>
  <c r="F103"/>
  <c r="S100"/>
  <c r="T100" s="1"/>
  <c r="F100"/>
  <c r="F101"/>
  <c r="S102"/>
  <c r="T102" s="1"/>
  <c r="F102"/>
  <c r="J111"/>
  <c r="K111" s="1"/>
  <c r="E54"/>
  <c r="F54" s="1"/>
  <c r="E52"/>
  <c r="F52" s="1"/>
  <c r="E50"/>
  <c r="F50" s="1"/>
  <c r="E48"/>
  <c r="F48" s="1"/>
  <c r="S99"/>
  <c r="T99" s="1"/>
  <c r="F99"/>
  <c r="F98"/>
  <c r="J110"/>
  <c r="K109" s="1"/>
  <c r="F107"/>
  <c r="F109"/>
  <c r="F111"/>
  <c r="K108"/>
  <c r="P106"/>
  <c r="P108"/>
  <c r="P110"/>
  <c r="K107"/>
  <c r="P111"/>
  <c r="F96"/>
  <c r="K104"/>
  <c r="K100"/>
  <c r="K98"/>
  <c r="K96"/>
  <c r="K94"/>
  <c r="K92"/>
  <c r="K90"/>
  <c r="K88"/>
  <c r="K86"/>
  <c r="K84"/>
  <c r="K82"/>
  <c r="K80"/>
  <c r="K78"/>
  <c r="K76"/>
  <c r="K74"/>
  <c r="K72"/>
  <c r="K70"/>
  <c r="K68"/>
  <c r="K66"/>
  <c r="K64"/>
  <c r="K62"/>
  <c r="K60"/>
  <c r="K58"/>
  <c r="K56"/>
  <c r="K54"/>
  <c r="K52"/>
  <c r="K50"/>
  <c r="K48"/>
  <c r="F108"/>
  <c r="F110"/>
  <c r="P107"/>
  <c r="P109"/>
  <c r="S97"/>
  <c r="T97" s="1"/>
  <c r="P97"/>
  <c r="S95"/>
  <c r="T95" s="1"/>
  <c r="P95"/>
  <c r="S93"/>
  <c r="T93" s="1"/>
  <c r="P93"/>
  <c r="S91"/>
  <c r="T91" s="1"/>
  <c r="P91"/>
  <c r="S89"/>
  <c r="T89" s="1"/>
  <c r="P89"/>
  <c r="S87"/>
  <c r="T87" s="1"/>
  <c r="P87"/>
  <c r="S85"/>
  <c r="T85" s="1"/>
  <c r="P85"/>
  <c r="S83"/>
  <c r="T83" s="1"/>
  <c r="P83"/>
  <c r="S81"/>
  <c r="T81" s="1"/>
  <c r="P81"/>
  <c r="S79"/>
  <c r="T79" s="1"/>
  <c r="P79"/>
  <c r="S77"/>
  <c r="T77" s="1"/>
  <c r="P77"/>
  <c r="S75"/>
  <c r="T75" s="1"/>
  <c r="P75"/>
  <c r="S73"/>
  <c r="T73" s="1"/>
  <c r="P73"/>
  <c r="S71"/>
  <c r="T71" s="1"/>
  <c r="P71"/>
  <c r="S69"/>
  <c r="T69" s="1"/>
  <c r="P69"/>
  <c r="S67"/>
  <c r="T67" s="1"/>
  <c r="P67"/>
  <c r="S65"/>
  <c r="T65" s="1"/>
  <c r="P65"/>
  <c r="S63"/>
  <c r="T63" s="1"/>
  <c r="P63"/>
  <c r="P61"/>
  <c r="S59"/>
  <c r="T59" s="1"/>
  <c r="P59"/>
  <c r="P57"/>
  <c r="S55"/>
  <c r="T55" s="1"/>
  <c r="P55"/>
  <c r="P53"/>
  <c r="P51"/>
  <c r="P49"/>
  <c r="F97"/>
  <c r="F95"/>
  <c r="F91"/>
  <c r="F87"/>
  <c r="F83"/>
  <c r="F79"/>
  <c r="F75"/>
  <c r="F71"/>
  <c r="F67"/>
  <c r="F63"/>
  <c r="F59"/>
  <c r="F55"/>
  <c r="F51"/>
  <c r="K103"/>
  <c r="R103" s="1"/>
  <c r="K105"/>
  <c r="Q105" s="1"/>
  <c r="K101"/>
  <c r="K99"/>
  <c r="K97"/>
  <c r="K95"/>
  <c r="K93"/>
  <c r="K91"/>
  <c r="K89"/>
  <c r="K87"/>
  <c r="K85"/>
  <c r="K83"/>
  <c r="K81"/>
  <c r="K79"/>
  <c r="K77"/>
  <c r="K75"/>
  <c r="K73"/>
  <c r="K71"/>
  <c r="K69"/>
  <c r="K67"/>
  <c r="K65"/>
  <c r="K63"/>
  <c r="K61"/>
  <c r="K59"/>
  <c r="K57"/>
  <c r="K55"/>
  <c r="K53"/>
  <c r="K51"/>
  <c r="K49"/>
  <c r="S98"/>
  <c r="T98" s="1"/>
  <c r="P98"/>
  <c r="S96"/>
  <c r="T96" s="1"/>
  <c r="P96"/>
  <c r="S94"/>
  <c r="T94" s="1"/>
  <c r="P94"/>
  <c r="S92"/>
  <c r="T92" s="1"/>
  <c r="P92"/>
  <c r="S90"/>
  <c r="T90" s="1"/>
  <c r="P90"/>
  <c r="S88"/>
  <c r="T88" s="1"/>
  <c r="P88"/>
  <c r="S86"/>
  <c r="T86" s="1"/>
  <c r="P86"/>
  <c r="S84"/>
  <c r="T84" s="1"/>
  <c r="P84"/>
  <c r="S82"/>
  <c r="T82" s="1"/>
  <c r="P82"/>
  <c r="S80"/>
  <c r="T80" s="1"/>
  <c r="P80"/>
  <c r="S78"/>
  <c r="T78" s="1"/>
  <c r="P78"/>
  <c r="S76"/>
  <c r="T76" s="1"/>
  <c r="P76"/>
  <c r="S74"/>
  <c r="T74" s="1"/>
  <c r="P74"/>
  <c r="S72"/>
  <c r="T72" s="1"/>
  <c r="P72"/>
  <c r="S70"/>
  <c r="T70" s="1"/>
  <c r="P70"/>
  <c r="S68"/>
  <c r="T68" s="1"/>
  <c r="P68"/>
  <c r="S66"/>
  <c r="T66" s="1"/>
  <c r="P66"/>
  <c r="S64"/>
  <c r="T64" s="1"/>
  <c r="P64"/>
  <c r="S62"/>
  <c r="T62" s="1"/>
  <c r="P62"/>
  <c r="S60"/>
  <c r="T60" s="1"/>
  <c r="P60"/>
  <c r="S58"/>
  <c r="T58" s="1"/>
  <c r="P58"/>
  <c r="S56"/>
  <c r="T56" s="1"/>
  <c r="P56"/>
  <c r="S54"/>
  <c r="T54" s="1"/>
  <c r="P54"/>
  <c r="S52"/>
  <c r="T52" s="1"/>
  <c r="P52"/>
  <c r="S50"/>
  <c r="T50" s="1"/>
  <c r="P50"/>
  <c r="R100"/>
  <c r="R104"/>
  <c r="R106"/>
  <c r="O48"/>
  <c r="K102"/>
  <c r="C17" l="1"/>
  <c r="G17"/>
  <c r="H17" s="1"/>
  <c r="G16"/>
  <c r="C10"/>
  <c r="D10" s="1"/>
  <c r="G9"/>
  <c r="C9"/>
  <c r="D17"/>
  <c r="G10"/>
  <c r="H10" s="1"/>
  <c r="G18"/>
  <c r="H18" s="1"/>
  <c r="C18"/>
  <c r="D18" s="1"/>
  <c r="C16"/>
  <c r="F92"/>
  <c r="Q92" s="1"/>
  <c r="Q106"/>
  <c r="F60"/>
  <c r="F56"/>
  <c r="Q56" s="1"/>
  <c r="F64"/>
  <c r="Q64" s="1"/>
  <c r="F68"/>
  <c r="Q68" s="1"/>
  <c r="F72"/>
  <c r="Q72" s="1"/>
  <c r="F76"/>
  <c r="Q76" s="1"/>
  <c r="F80"/>
  <c r="Q80" s="1"/>
  <c r="F84"/>
  <c r="Q84" s="1"/>
  <c r="F88"/>
  <c r="Q88" s="1"/>
  <c r="Q104"/>
  <c r="F66"/>
  <c r="Q66" s="1"/>
  <c r="F70"/>
  <c r="F74"/>
  <c r="Q74" s="1"/>
  <c r="F78"/>
  <c r="Q78" s="1"/>
  <c r="F82"/>
  <c r="Q82" s="1"/>
  <c r="F86"/>
  <c r="Q86" s="1"/>
  <c r="F90"/>
  <c r="Q90" s="1"/>
  <c r="F58"/>
  <c r="Q58" s="1"/>
  <c r="F62"/>
  <c r="R107"/>
  <c r="Q100"/>
  <c r="Q52"/>
  <c r="Q60"/>
  <c r="Q96"/>
  <c r="Q99"/>
  <c r="F49"/>
  <c r="R49" s="1"/>
  <c r="F53"/>
  <c r="R53" s="1"/>
  <c r="F57"/>
  <c r="R57" s="1"/>
  <c r="F61"/>
  <c r="R61" s="1"/>
  <c r="F65"/>
  <c r="Q65" s="1"/>
  <c r="F69"/>
  <c r="R69" s="1"/>
  <c r="F73"/>
  <c r="Q73" s="1"/>
  <c r="F77"/>
  <c r="R77" s="1"/>
  <c r="F81"/>
  <c r="R81" s="1"/>
  <c r="F85"/>
  <c r="R85" s="1"/>
  <c r="F89"/>
  <c r="R89" s="1"/>
  <c r="F93"/>
  <c r="R93" s="1"/>
  <c r="R111"/>
  <c r="Q102"/>
  <c r="Q50"/>
  <c r="Q54"/>
  <c r="Q62"/>
  <c r="Q70"/>
  <c r="Q94"/>
  <c r="Q98"/>
  <c r="Q101"/>
  <c r="Q111"/>
  <c r="Q107"/>
  <c r="R108"/>
  <c r="K110"/>
  <c r="R110" s="1"/>
  <c r="Q109"/>
  <c r="R109"/>
  <c r="Q108"/>
  <c r="R102"/>
  <c r="S48"/>
  <c r="P48"/>
  <c r="R97"/>
  <c r="Q97"/>
  <c r="R50"/>
  <c r="R52"/>
  <c r="R54"/>
  <c r="R56"/>
  <c r="R60"/>
  <c r="R62"/>
  <c r="R64"/>
  <c r="R66"/>
  <c r="R68"/>
  <c r="R70"/>
  <c r="R72"/>
  <c r="R74"/>
  <c r="R76"/>
  <c r="R78"/>
  <c r="R80"/>
  <c r="R82"/>
  <c r="R84"/>
  <c r="R86"/>
  <c r="R88"/>
  <c r="R90"/>
  <c r="R92"/>
  <c r="R94"/>
  <c r="R96"/>
  <c r="R98"/>
  <c r="R105"/>
  <c r="Q103"/>
  <c r="R101"/>
  <c r="R99"/>
  <c r="R51"/>
  <c r="Q51"/>
  <c r="R55"/>
  <c r="Q55"/>
  <c r="R59"/>
  <c r="Q59"/>
  <c r="R63"/>
  <c r="Q63"/>
  <c r="R67"/>
  <c r="Q67"/>
  <c r="R71"/>
  <c r="Q71"/>
  <c r="R75"/>
  <c r="Q75"/>
  <c r="R79"/>
  <c r="Q79"/>
  <c r="R83"/>
  <c r="Q83"/>
  <c r="R87"/>
  <c r="Q87"/>
  <c r="R91"/>
  <c r="Q91"/>
  <c r="R95"/>
  <c r="Q95"/>
  <c r="R65" l="1"/>
  <c r="T48"/>
  <c r="T113" s="1"/>
  <c r="G11"/>
  <c r="H11" s="1"/>
  <c r="C11"/>
  <c r="D11" s="1"/>
  <c r="G12"/>
  <c r="H12" s="1"/>
  <c r="H9"/>
  <c r="G19"/>
  <c r="H19" s="1"/>
  <c r="H16"/>
  <c r="D16"/>
  <c r="C19"/>
  <c r="D19" s="1"/>
  <c r="D9"/>
  <c r="R58"/>
  <c r="Q57"/>
  <c r="Q93"/>
  <c r="Q77"/>
  <c r="Q61"/>
  <c r="Q89"/>
  <c r="Q81"/>
  <c r="R73"/>
  <c r="Q49"/>
  <c r="Q85"/>
  <c r="Q69"/>
  <c r="Q53"/>
  <c r="Q110"/>
  <c r="Q48"/>
  <c r="R48"/>
  <c r="C12" l="1"/>
  <c r="D12" s="1"/>
  <c r="R113"/>
  <c r="Q113"/>
</calcChain>
</file>

<file path=xl/sharedStrings.xml><?xml version="1.0" encoding="utf-8"?>
<sst xmlns="http://schemas.openxmlformats.org/spreadsheetml/2006/main" count="123" uniqueCount="74">
  <si>
    <t>Nominal</t>
  </si>
  <si>
    <t>Tolerance</t>
  </si>
  <si>
    <t>Ohms</t>
  </si>
  <si>
    <t>Number</t>
  </si>
  <si>
    <t>of Steps</t>
  </si>
  <si>
    <t>FB Pin</t>
  </si>
  <si>
    <t>Voltage</t>
  </si>
  <si>
    <t>2 Res</t>
  </si>
  <si>
    <t>Parallel</t>
  </si>
  <si>
    <t>per Step</t>
  </si>
  <si>
    <t>Minimum</t>
  </si>
  <si>
    <t>Maximum</t>
  </si>
  <si>
    <t>Step</t>
  </si>
  <si>
    <t>Amps thru</t>
  </si>
  <si>
    <t>Lower Divider</t>
  </si>
  <si>
    <t>Virtual Ohms</t>
  </si>
  <si>
    <t>FB to Gnd</t>
  </si>
  <si>
    <t>Outpt to FB</t>
  </si>
  <si>
    <t>Output</t>
  </si>
  <si>
    <t>Volts</t>
  </si>
  <si>
    <t>Step Size</t>
  </si>
  <si>
    <t>Size</t>
  </si>
  <si>
    <t>Smallest</t>
  </si>
  <si>
    <t>Largest</t>
  </si>
  <si>
    <t>Variation due</t>
  </si>
  <si>
    <t>to Potentiometer</t>
  </si>
  <si>
    <t>Resistance</t>
  </si>
  <si>
    <t>Max Abs Value&gt;&gt;</t>
  </si>
  <si>
    <t>&lt;&lt;Absolute</t>
  </si>
  <si>
    <t>Value</t>
  </si>
  <si>
    <t>V Step</t>
  </si>
  <si>
    <t>Wiper</t>
  </si>
  <si>
    <t>Setting</t>
  </si>
  <si>
    <t>Digipot Variables</t>
  </si>
  <si>
    <t>Ohms End to End</t>
  </si>
  <si>
    <t>Resistor Variables</t>
  </si>
  <si>
    <t>Regulator IC Variables</t>
  </si>
  <si>
    <t>Lower Div</t>
  </si>
  <si>
    <t>Input User Variables Here</t>
  </si>
  <si>
    <t>INL</t>
  </si>
  <si>
    <t>LSB</t>
  </si>
  <si>
    <t>Digipot Only Calculations</t>
  </si>
  <si>
    <t>Span</t>
  </si>
  <si>
    <t>Temp Swing Degrees C</t>
  </si>
  <si>
    <t>Resistance Temp Change</t>
  </si>
  <si>
    <t>Hi Temp</t>
  </si>
  <si>
    <t>Low temp</t>
  </si>
  <si>
    <t>Nominal R</t>
  </si>
  <si>
    <t>Minimum R</t>
  </si>
  <si>
    <t>Maximum R</t>
  </si>
  <si>
    <t>Resistance Tolerance</t>
  </si>
  <si>
    <t>Basic</t>
  </si>
  <si>
    <t>Hi-Nom Temp</t>
  </si>
  <si>
    <t>Nom-Low temp</t>
  </si>
  <si>
    <t>&lt;&lt;Worse</t>
  </si>
  <si>
    <t>Max Vout at 0 Scale</t>
  </si>
  <si>
    <t>Max Vout at Full Scale</t>
  </si>
  <si>
    <t>Min Vout at Full Scale</t>
  </si>
  <si>
    <t>Min Vout at 0 Scale</t>
  </si>
  <si>
    <t>0 Scale Error</t>
  </si>
  <si>
    <t>Res Value</t>
  </si>
  <si>
    <t>%</t>
  </si>
  <si>
    <t>Full Scale Error</t>
  </si>
  <si>
    <t>Pot ohms =</t>
  </si>
  <si>
    <t>Upper Divider =</t>
  </si>
  <si>
    <t>Lower Divider =</t>
  </si>
  <si>
    <t>Total Error</t>
  </si>
  <si>
    <t>Errors below do not include regulator accuracy, ext resistor tolerance, or tempcos.</t>
  </si>
  <si>
    <t>Using AD5258</t>
  </si>
  <si>
    <t>Middle Divider =</t>
  </si>
  <si>
    <t>Do not enter data in yellow shaded areas.</t>
  </si>
  <si>
    <t>R6</t>
  </si>
  <si>
    <t>R8</t>
  </si>
  <si>
    <t>R9</t>
  </si>
</sst>
</file>

<file path=xl/styles.xml><?xml version="1.0" encoding="utf-8"?>
<styleSheet xmlns="http://schemas.openxmlformats.org/spreadsheetml/2006/main">
  <numFmts count="3">
    <numFmt numFmtId="164" formatCode="0.000E+00"/>
    <numFmt numFmtId="165" formatCode="0.000%"/>
    <numFmt numFmtId="166" formatCode="0.0000E+00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sz val="12"/>
      <name val="Tahoma"/>
      <family val="2"/>
    </font>
    <font>
      <strike/>
      <sz val="8"/>
      <name val="Tahoma"/>
      <family val="2"/>
    </font>
    <font>
      <b/>
      <strike/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11" fontId="2" fillId="0" borderId="0">
      <alignment horizontal="center" vertical="center"/>
    </xf>
    <xf numFmtId="9" fontId="1" fillId="0" borderId="0" applyFont="0" applyFill="0" applyBorder="0" applyAlignment="0" applyProtection="0"/>
  </cellStyleXfs>
  <cellXfs count="83">
    <xf numFmtId="0" fontId="0" fillId="0" borderId="0" xfId="0"/>
    <xf numFmtId="11" fontId="4" fillId="3" borderId="0" xfId="1" applyFont="1" applyFill="1">
      <alignment horizontal="center" vertical="center"/>
    </xf>
    <xf numFmtId="11" fontId="4" fillId="0" borderId="0" xfId="1" applyFont="1">
      <alignment horizontal="center" vertical="center"/>
    </xf>
    <xf numFmtId="164" fontId="4" fillId="0" borderId="0" xfId="1" applyNumberFormat="1" applyFont="1">
      <alignment horizontal="center" vertical="center"/>
    </xf>
    <xf numFmtId="11" fontId="4" fillId="2" borderId="0" xfId="1" applyFont="1" applyFill="1">
      <alignment horizontal="center" vertical="center"/>
    </xf>
    <xf numFmtId="164" fontId="4" fillId="2" borderId="0" xfId="1" applyNumberFormat="1" applyFont="1" applyFill="1">
      <alignment horizontal="center" vertical="center"/>
    </xf>
    <xf numFmtId="11" fontId="4" fillId="0" borderId="1" xfId="1" applyFont="1" applyBorder="1">
      <alignment horizontal="center" vertical="center"/>
    </xf>
    <xf numFmtId="11" fontId="4" fillId="0" borderId="0" xfId="1" applyFont="1" applyBorder="1" applyAlignment="1">
      <alignment horizontal="center" vertical="center"/>
    </xf>
    <xf numFmtId="11" fontId="4" fillId="0" borderId="0" xfId="1" applyFont="1" applyBorder="1">
      <alignment horizontal="center" vertical="center"/>
    </xf>
    <xf numFmtId="164" fontId="4" fillId="0" borderId="0" xfId="1" applyNumberFormat="1" applyFont="1" applyBorder="1">
      <alignment horizontal="center" vertical="center"/>
    </xf>
    <xf numFmtId="11" fontId="4" fillId="0" borderId="2" xfId="1" applyFont="1" applyBorder="1">
      <alignment horizontal="center" vertical="center"/>
    </xf>
    <xf numFmtId="11" fontId="4" fillId="0" borderId="0" xfId="1" quotePrefix="1" applyFont="1">
      <alignment horizontal="center" vertical="center"/>
    </xf>
    <xf numFmtId="11" fontId="4" fillId="0" borderId="1" xfId="1" applyFont="1" applyBorder="1" applyAlignment="1">
      <alignment horizontal="center" vertical="center"/>
    </xf>
    <xf numFmtId="0" fontId="4" fillId="0" borderId="0" xfId="1" applyNumberFormat="1" applyFont="1">
      <alignment horizontal="center" vertical="center"/>
    </xf>
    <xf numFmtId="11" fontId="4" fillId="0" borderId="0" xfId="1" quotePrefix="1" applyFont="1" applyBorder="1">
      <alignment horizontal="center" vertical="center"/>
    </xf>
    <xf numFmtId="164" fontId="5" fillId="0" borderId="0" xfId="1" applyNumberFormat="1" applyFont="1" applyBorder="1">
      <alignment horizontal="center" vertical="center"/>
    </xf>
    <xf numFmtId="0" fontId="6" fillId="0" borderId="0" xfId="0" applyFont="1"/>
    <xf numFmtId="11" fontId="4" fillId="3" borderId="6" xfId="1" applyFont="1" applyFill="1" applyBorder="1" applyAlignment="1">
      <alignment horizontal="centerContinuous" vertical="center"/>
    </xf>
    <xf numFmtId="11" fontId="4" fillId="3" borderId="0" xfId="1" applyFont="1" applyFill="1" applyBorder="1" applyAlignment="1">
      <alignment horizontal="centerContinuous" vertical="center"/>
    </xf>
    <xf numFmtId="11" fontId="4" fillId="3" borderId="0" xfId="1" applyFont="1" applyFill="1" applyBorder="1">
      <alignment horizontal="center" vertical="center"/>
    </xf>
    <xf numFmtId="11" fontId="4" fillId="3" borderId="7" xfId="1" applyFont="1" applyFill="1" applyBorder="1">
      <alignment horizontal="center" vertical="center"/>
    </xf>
    <xf numFmtId="11" fontId="4" fillId="3" borderId="6" xfId="1" applyFont="1" applyFill="1" applyBorder="1">
      <alignment horizontal="center" vertical="center"/>
    </xf>
    <xf numFmtId="11" fontId="4" fillId="3" borderId="8" xfId="1" applyFont="1" applyFill="1" applyBorder="1">
      <alignment horizontal="center" vertical="center"/>
    </xf>
    <xf numFmtId="11" fontId="4" fillId="3" borderId="9" xfId="1" applyFont="1" applyFill="1" applyBorder="1">
      <alignment horizontal="center" vertical="center"/>
    </xf>
    <xf numFmtId="11" fontId="4" fillId="3" borderId="10" xfId="1" applyFont="1" applyFill="1" applyBorder="1">
      <alignment horizontal="center" vertical="center"/>
    </xf>
    <xf numFmtId="9" fontId="4" fillId="3" borderId="0" xfId="2" applyFont="1" applyFill="1" applyBorder="1" applyAlignment="1">
      <alignment horizontal="center" vertical="center"/>
    </xf>
    <xf numFmtId="1" fontId="4" fillId="3" borderId="0" xfId="1" applyNumberFormat="1" applyFont="1" applyFill="1" applyBorder="1">
      <alignment horizontal="center" vertical="center"/>
    </xf>
    <xf numFmtId="164" fontId="4" fillId="3" borderId="0" xfId="1" applyNumberFormat="1" applyFont="1" applyFill="1" applyBorder="1">
      <alignment horizontal="center" vertical="center"/>
    </xf>
    <xf numFmtId="164" fontId="4" fillId="3" borderId="9" xfId="1" applyNumberFormat="1" applyFont="1" applyFill="1" applyBorder="1">
      <alignment horizontal="center" vertical="center"/>
    </xf>
    <xf numFmtId="165" fontId="4" fillId="2" borderId="0" xfId="2" applyNumberFormat="1" applyFont="1" applyFill="1" applyAlignment="1">
      <alignment horizontal="center" vertical="center"/>
    </xf>
    <xf numFmtId="11" fontId="4" fillId="0" borderId="0" xfId="1" applyFont="1" applyAlignment="1">
      <alignment horizontal="left" vertical="center"/>
    </xf>
    <xf numFmtId="164" fontId="4" fillId="0" borderId="0" xfId="1" applyNumberFormat="1" applyFont="1" applyAlignment="1">
      <alignment horizontal="left" vertical="center"/>
    </xf>
    <xf numFmtId="11" fontId="4" fillId="0" borderId="11" xfId="1" applyFont="1" applyBorder="1">
      <alignment horizontal="center" vertical="center"/>
    </xf>
    <xf numFmtId="11" fontId="4" fillId="0" borderId="12" xfId="1" applyFont="1" applyBorder="1">
      <alignment horizontal="center" vertical="center"/>
    </xf>
    <xf numFmtId="11" fontId="4" fillId="0" borderId="13" xfId="1" applyFont="1" applyBorder="1">
      <alignment horizontal="center" vertical="center"/>
    </xf>
    <xf numFmtId="11" fontId="4" fillId="0" borderId="1" xfId="1" applyFont="1" applyBorder="1" applyAlignment="1">
      <alignment vertical="center"/>
    </xf>
    <xf numFmtId="11" fontId="4" fillId="0" borderId="0" xfId="1" applyFont="1" applyBorder="1" applyAlignment="1">
      <alignment vertical="center"/>
    </xf>
    <xf numFmtId="11" fontId="4" fillId="0" borderId="14" xfId="1" applyFont="1" applyBorder="1">
      <alignment horizontal="center" vertical="center"/>
    </xf>
    <xf numFmtId="11" fontId="4" fillId="0" borderId="15" xfId="1" applyFont="1" applyBorder="1">
      <alignment horizontal="center" vertical="center"/>
    </xf>
    <xf numFmtId="11" fontId="3" fillId="0" borderId="0" xfId="1" applyFont="1" applyAlignment="1">
      <alignment horizontal="left" vertical="center"/>
    </xf>
    <xf numFmtId="11" fontId="8" fillId="3" borderId="7" xfId="1" applyFont="1" applyFill="1" applyBorder="1">
      <alignment horizontal="center" vertical="center"/>
    </xf>
    <xf numFmtId="10" fontId="8" fillId="3" borderId="10" xfId="2" applyNumberFormat="1" applyFont="1" applyFill="1" applyBorder="1" applyAlignment="1">
      <alignment horizontal="center" vertical="center"/>
    </xf>
    <xf numFmtId="11" fontId="8" fillId="3" borderId="0" xfId="1" applyFont="1" applyFill="1" applyBorder="1">
      <alignment horizontal="center" vertical="center"/>
    </xf>
    <xf numFmtId="11" fontId="8" fillId="3" borderId="9" xfId="1" applyFont="1" applyFill="1" applyBorder="1">
      <alignment horizontal="center" vertical="center"/>
    </xf>
    <xf numFmtId="10" fontId="8" fillId="3" borderId="9" xfId="2" applyNumberFormat="1" applyFont="1" applyFill="1" applyBorder="1" applyAlignment="1">
      <alignment horizontal="center" vertical="center"/>
    </xf>
    <xf numFmtId="11" fontId="8" fillId="3" borderId="6" xfId="1" applyFont="1" applyFill="1" applyBorder="1">
      <alignment horizontal="center" vertical="center"/>
    </xf>
    <xf numFmtId="2" fontId="8" fillId="3" borderId="6" xfId="1" applyNumberFormat="1" applyFont="1" applyFill="1" applyBorder="1">
      <alignment horizontal="center" vertical="center"/>
    </xf>
    <xf numFmtId="2" fontId="8" fillId="3" borderId="7" xfId="1" applyNumberFormat="1" applyFont="1" applyFill="1" applyBorder="1">
      <alignment horizontal="center" vertical="center"/>
    </xf>
    <xf numFmtId="11" fontId="4" fillId="2" borderId="0" xfId="1" quotePrefix="1" applyFont="1" applyFill="1">
      <alignment horizontal="center" vertical="center"/>
    </xf>
    <xf numFmtId="166" fontId="4" fillId="2" borderId="0" xfId="1" applyNumberFormat="1" applyFont="1" applyFill="1">
      <alignment horizontal="center" vertical="center"/>
    </xf>
    <xf numFmtId="2" fontId="4" fillId="2" borderId="0" xfId="1" applyNumberFormat="1" applyFont="1" applyFill="1">
      <alignment horizontal="center" vertical="center"/>
    </xf>
    <xf numFmtId="165" fontId="4" fillId="2" borderId="0" xfId="1" applyNumberFormat="1" applyFont="1" applyFill="1">
      <alignment horizontal="center" vertical="center"/>
    </xf>
    <xf numFmtId="11" fontId="4" fillId="2" borderId="0" xfId="1" applyNumberFormat="1" applyFont="1" applyFill="1">
      <alignment horizontal="center" vertical="center"/>
    </xf>
    <xf numFmtId="11" fontId="6" fillId="2" borderId="0" xfId="1" applyFont="1" applyFill="1">
      <alignment horizontal="center" vertical="center"/>
    </xf>
    <xf numFmtId="11" fontId="7" fillId="4" borderId="0" xfId="1" applyFont="1" applyFill="1" applyAlignment="1">
      <alignment horizontal="right" vertical="center"/>
    </xf>
    <xf numFmtId="11" fontId="7" fillId="4" borderId="0" xfId="0" applyNumberFormat="1" applyFont="1" applyFill="1"/>
    <xf numFmtId="11" fontId="7" fillId="4" borderId="0" xfId="1" applyFont="1" applyFill="1">
      <alignment horizontal="center" vertical="center"/>
    </xf>
    <xf numFmtId="0" fontId="6" fillId="4" borderId="0" xfId="0" applyFont="1" applyFill="1"/>
    <xf numFmtId="11" fontId="7" fillId="4" borderId="0" xfId="1" applyFont="1" applyFill="1" applyAlignment="1">
      <alignment horizontal="left" vertical="center"/>
    </xf>
    <xf numFmtId="11" fontId="4" fillId="4" borderId="0" xfId="1" applyFont="1" applyFill="1">
      <alignment horizontal="center" vertical="center"/>
    </xf>
    <xf numFmtId="11" fontId="7" fillId="4" borderId="0" xfId="1" applyFont="1" applyFill="1" applyAlignment="1">
      <alignment vertical="center"/>
    </xf>
    <xf numFmtId="11" fontId="4" fillId="4" borderId="0" xfId="1" applyFont="1" applyFill="1" applyAlignment="1">
      <alignment vertical="center"/>
    </xf>
    <xf numFmtId="164" fontId="4" fillId="4" borderId="0" xfId="1" applyNumberFormat="1" applyFont="1" applyFill="1">
      <alignment horizontal="center" vertical="center"/>
    </xf>
    <xf numFmtId="11" fontId="4" fillId="4" borderId="0" xfId="1" applyFont="1" applyFill="1" applyBorder="1" applyAlignment="1">
      <alignment vertical="center"/>
    </xf>
    <xf numFmtId="11" fontId="4" fillId="4" borderId="2" xfId="1" applyFont="1" applyFill="1" applyBorder="1">
      <alignment horizontal="center" vertical="center"/>
    </xf>
    <xf numFmtId="11" fontId="4" fillId="4" borderId="0" xfId="1" applyFont="1" applyFill="1" applyBorder="1">
      <alignment horizontal="center" vertical="center"/>
    </xf>
    <xf numFmtId="10" fontId="4" fillId="4" borderId="2" xfId="2" applyNumberFormat="1" applyFont="1" applyFill="1" applyBorder="1" applyAlignment="1">
      <alignment horizontal="center" vertical="center"/>
    </xf>
    <xf numFmtId="11" fontId="4" fillId="4" borderId="15" xfId="1" applyFont="1" applyFill="1" applyBorder="1">
      <alignment horizontal="center" vertical="center"/>
    </xf>
    <xf numFmtId="10" fontId="4" fillId="4" borderId="16" xfId="2" applyNumberFormat="1" applyFont="1" applyFill="1" applyBorder="1" applyAlignment="1">
      <alignment horizontal="center" vertical="center"/>
    </xf>
    <xf numFmtId="11" fontId="3" fillId="3" borderId="0" xfId="1" applyFont="1" applyFill="1" applyAlignment="1">
      <alignment horizontal="center" vertical="center"/>
    </xf>
    <xf numFmtId="11" fontId="3" fillId="3" borderId="3" xfId="1" applyFont="1" applyFill="1" applyBorder="1" applyAlignment="1">
      <alignment horizontal="center" vertical="center"/>
    </xf>
    <xf numFmtId="11" fontId="3" fillId="3" borderId="4" xfId="1" applyFont="1" applyFill="1" applyBorder="1" applyAlignment="1">
      <alignment horizontal="center" vertical="center"/>
    </xf>
    <xf numFmtId="11" fontId="3" fillId="3" borderId="5" xfId="1" applyFont="1" applyFill="1" applyBorder="1" applyAlignment="1">
      <alignment horizontal="center" vertical="center"/>
    </xf>
    <xf numFmtId="11" fontId="4" fillId="2" borderId="0" xfId="1" applyFont="1" applyFill="1" applyAlignment="1">
      <alignment horizontal="center" vertical="center"/>
    </xf>
    <xf numFmtId="11" fontId="3" fillId="2" borderId="0" xfId="1" applyFont="1" applyFill="1" applyAlignment="1">
      <alignment horizontal="center" vertical="center"/>
    </xf>
    <xf numFmtId="11" fontId="9" fillId="3" borderId="3" xfId="1" applyFont="1" applyFill="1" applyBorder="1" applyAlignment="1">
      <alignment horizontal="center" vertical="center"/>
    </xf>
    <xf numFmtId="11" fontId="9" fillId="3" borderId="5" xfId="1" applyFont="1" applyFill="1" applyBorder="1" applyAlignment="1">
      <alignment horizontal="center" vertical="center"/>
    </xf>
    <xf numFmtId="164" fontId="8" fillId="3" borderId="6" xfId="1" applyNumberFormat="1" applyFont="1" applyFill="1" applyBorder="1" applyAlignment="1">
      <alignment horizontal="center" vertical="center"/>
    </xf>
    <xf numFmtId="164" fontId="8" fillId="3" borderId="7" xfId="1" applyNumberFormat="1" applyFont="1" applyFill="1" applyBorder="1" applyAlignment="1">
      <alignment horizontal="center" vertical="center"/>
    </xf>
    <xf numFmtId="11" fontId="4" fillId="0" borderId="1" xfId="1" applyFont="1" applyBorder="1" applyAlignment="1">
      <alignment horizontal="center" vertical="center"/>
    </xf>
    <xf numFmtId="11" fontId="4" fillId="0" borderId="0" xfId="1" applyFont="1" applyBorder="1" applyAlignment="1">
      <alignment horizontal="center" vertical="center"/>
    </xf>
    <xf numFmtId="11" fontId="4" fillId="0" borderId="2" xfId="1" applyFont="1" applyBorder="1" applyAlignment="1">
      <alignment horizontal="center" vertical="center"/>
    </xf>
    <xf numFmtId="11" fontId="4" fillId="0" borderId="0" xfId="1" applyFont="1" applyAlignment="1">
      <alignment horizontal="center" vertical="center"/>
    </xf>
  </cellXfs>
  <cellStyles count="3">
    <cellStyle name="Bob" xfId="1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499111900532898"/>
          <c:y val="6.2189205800115173E-2"/>
          <c:w val="0.64120781527531212"/>
          <c:h val="0.83582292595354768"/>
        </c:manualLayout>
      </c:layout>
      <c:scatterChart>
        <c:scatterStyle val="smoothMarker"/>
        <c:ser>
          <c:idx val="0"/>
          <c:order val="0"/>
          <c:tx>
            <c:v>Min Pot Res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'AD5258'!$A$48:$A$112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xVal>
          <c:yVal>
            <c:numRef>
              <c:f>'AD5258'!$E$48:$E$112</c:f>
              <c:numCache>
                <c:formatCode>0.000E+00</c:formatCode>
                <c:ptCount val="65"/>
                <c:pt idx="0">
                  <c:v>1.2612232837584951</c:v>
                </c:pt>
                <c:pt idx="1">
                  <c:v>1.2477813371661042</c:v>
                </c:pt>
                <c:pt idx="2">
                  <c:v>1.2346228939185768</c:v>
                </c:pt>
                <c:pt idx="3">
                  <c:v>1.2217390785817364</c:v>
                </c:pt>
                <c:pt idx="4">
                  <c:v>1.2091213823709928</c:v>
                </c:pt>
                <c:pt idx="5">
                  <c:v>1.1967616444117337</c:v>
                </c:pt>
                <c:pt idx="6">
                  <c:v>1.1846520341374285</c:v>
                </c:pt>
                <c:pt idx="7">
                  <c:v>1.1727850347456754</c:v>
                </c:pt>
                <c:pt idx="8">
                  <c:v>1.1611534276387379</c:v>
                </c:pt>
                <c:pt idx="9">
                  <c:v>1.1497502777808954</c:v>
                </c:pt>
                <c:pt idx="10">
                  <c:v>1.1385689199101963</c:v>
                </c:pt>
                <c:pt idx="11">
                  <c:v>1.1276029455470065</c:v>
                </c:pt>
                <c:pt idx="12">
                  <c:v>1.1168461907461515</c:v>
                </c:pt>
                <c:pt idx="13">
                  <c:v>1.1062927245434615</c:v>
                </c:pt>
                <c:pt idx="14">
                  <c:v>1.0959368380512229</c:v>
                </c:pt>
                <c:pt idx="15">
                  <c:v>1.0857730341604044</c:v>
                </c:pt>
                <c:pt idx="16">
                  <c:v>1.0757960178106358</c:v>
                </c:pt>
                <c:pt idx="17">
                  <c:v>1.066000686791746</c:v>
                </c:pt>
                <c:pt idx="18">
                  <c:v>1.0563821230432899</c:v>
                </c:pt>
                <c:pt idx="19">
                  <c:v>1.0469355844208934</c:v>
                </c:pt>
                <c:pt idx="20">
                  <c:v>1.0376564969004498</c:v>
                </c:pt>
                <c:pt idx="21">
                  <c:v>1.0285404471932449</c:v>
                </c:pt>
                <c:pt idx="22">
                  <c:v>1.0195831757469593</c:v>
                </c:pt>
                <c:pt idx="23">
                  <c:v>1.0107805701092265</c:v>
                </c:pt>
                <c:pt idx="24">
                  <c:v>1.0021286586320237</c:v>
                </c:pt>
                <c:pt idx="25">
                  <c:v>0.99362360449664877</c:v>
                </c:pt>
                <c:pt idx="26">
                  <c:v>0.98526170004039471</c:v>
                </c:pt>
                <c:pt idx="27">
                  <c:v>0.97703936136729963</c:v>
                </c:pt>
                <c:pt idx="28">
                  <c:v>0.96895312322651428</c:v>
                </c:pt>
                <c:pt idx="29">
                  <c:v>0.96099963414290945</c:v>
                </c:pt>
                <c:pt idx="30">
                  <c:v>0.95317565178554808</c:v>
                </c:pt>
                <c:pt idx="31">
                  <c:v>0.94547803856057733</c:v>
                </c:pt>
                <c:pt idx="32">
                  <c:v>0.93790375741595255</c:v>
                </c:pt>
                <c:pt idx="33">
                  <c:v>0.93044986784621109</c:v>
                </c:pt>
                <c:pt idx="34">
                  <c:v>0.92311352208625441</c:v>
                </c:pt>
                <c:pt idx="35">
                  <c:v>0.91589196148378615</c:v>
                </c:pt>
                <c:pt idx="36">
                  <c:v>0.90878251304070112</c:v>
                </c:pt>
                <c:pt idx="37">
                  <c:v>0.90178258611431439</c:v>
                </c:pt>
                <c:pt idx="38">
                  <c:v>0.89488966926987779</c:v>
                </c:pt>
                <c:pt idx="39">
                  <c:v>0.88810132727635271</c:v>
                </c:pt>
                <c:pt idx="40">
                  <c:v>0.88141519823788539</c:v>
                </c:pt>
                <c:pt idx="41">
                  <c:v>0.87482899085389287</c:v>
                </c:pt>
                <c:pt idx="42">
                  <c:v>0.8683404818010747</c:v>
                </c:pt>
                <c:pt idx="43">
                  <c:v>0.86194751323107477</c:v>
                </c:pt>
                <c:pt idx="44">
                  <c:v>0.85564799037786909</c:v>
                </c:pt>
                <c:pt idx="45">
                  <c:v>0.84943987926931397</c:v>
                </c:pt>
                <c:pt idx="46">
                  <c:v>0.84332120453759651</c:v>
                </c:pt>
                <c:pt idx="47">
                  <c:v>0.83729004732363976</c:v>
                </c:pt>
                <c:pt idx="48">
                  <c:v>0.83134454327079144</c:v>
                </c:pt>
                <c:pt idx="49">
                  <c:v>0.82548288060338915</c:v>
                </c:pt>
                <c:pt idx="50">
                  <c:v>0.81970329828604349</c:v>
                </c:pt>
                <c:pt idx="51">
                  <c:v>0.81400408425970805</c:v>
                </c:pt>
                <c:pt idx="52">
                  <c:v>0.80838357375082848</c:v>
                </c:pt>
                <c:pt idx="53">
                  <c:v>0.80284014765005995</c:v>
                </c:pt>
                <c:pt idx="54">
                  <c:v>0.79737223095723642</c:v>
                </c:pt>
                <c:pt idx="55">
                  <c:v>0.79197829128945707</c:v>
                </c:pt>
                <c:pt idx="56">
                  <c:v>0.78665683744931814</c:v>
                </c:pt>
                <c:pt idx="57">
                  <c:v>0.78140641805048094</c:v>
                </c:pt>
                <c:pt idx="58">
                  <c:v>0.77622562019791774</c:v>
                </c:pt>
                <c:pt idx="59">
                  <c:v>0.77111306822031023</c:v>
                </c:pt>
                <c:pt idx="60">
                  <c:v>0.76606742245221504</c:v>
                </c:pt>
                <c:pt idx="61">
                  <c:v>0.76108737806372995</c:v>
                </c:pt>
                <c:pt idx="62">
                  <c:v>0.75617166393551527</c:v>
                </c:pt>
                <c:pt idx="63">
                  <c:v>0.75131904157712925</c:v>
                </c:pt>
                <c:pt idx="64">
                  <c:v>0.74652830408674864</c:v>
                </c:pt>
              </c:numCache>
            </c:numRef>
          </c:yVal>
          <c:smooth val="1"/>
        </c:ser>
        <c:ser>
          <c:idx val="1"/>
          <c:order val="1"/>
          <c:tx>
            <c:v>Nom Pot Res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'AD5258'!$A$48:$A$112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xVal>
          <c:yVal>
            <c:numRef>
              <c:f>'AD5258'!$J$48:$J$112</c:f>
              <c:numCache>
                <c:formatCode>0.000E+00</c:formatCode>
                <c:ptCount val="65"/>
                <c:pt idx="0">
                  <c:v>1.2629786055528629</c:v>
                </c:pt>
                <c:pt idx="1">
                  <c:v>1.2494614449372401</c:v>
                </c:pt>
                <c:pt idx="2">
                  <c:v>1.2362305580969808</c:v>
                </c:pt>
                <c:pt idx="3">
                  <c:v>1.223276946032491</c:v>
                </c:pt>
                <c:pt idx="4">
                  <c:v>1.2105919830103531</c:v>
                </c:pt>
                <c:pt idx="5">
                  <c:v>1.1981673974087392</c:v>
                </c:pt>
                <c:pt idx="6">
                  <c:v>1.1859952537303728</c:v>
                </c:pt>
                <c:pt idx="7">
                  <c:v>1.1740679357008383</c:v>
                </c:pt>
                <c:pt idx="8">
                  <c:v>1.162378130376601</c:v>
                </c:pt>
                <c:pt idx="9">
                  <c:v>1.1509188131930532</c:v>
                </c:pt>
                <c:pt idx="10">
                  <c:v>1.1396832338883509</c:v>
                </c:pt>
                <c:pt idx="11">
                  <c:v>1.1286649032437701</c:v>
                </c:pt>
                <c:pt idx="12">
                  <c:v>1.1178575805858562</c:v>
                </c:pt>
                <c:pt idx="13">
                  <c:v>1.1072552619997875</c:v>
                </c:pt>
                <c:pt idx="14">
                  <c:v>1.0968521692071795</c:v>
                </c:pt>
                <c:pt idx="15">
                  <c:v>1.0866427390650364</c:v>
                </c:pt>
                <c:pt idx="16">
                  <c:v>1.0766216136457534</c:v>
                </c:pt>
                <c:pt idx="17">
                  <c:v>1.0667836308610026</c:v>
                </c:pt>
                <c:pt idx="18">
                  <c:v>1.0571238155950278</c:v>
                </c:pt>
                <c:pt idx="19">
                  <c:v>1.0476373713153473</c:v>
                </c:pt>
                <c:pt idx="20">
                  <c:v>1.0383196721311476</c:v>
                </c:pt>
                <c:pt idx="21">
                  <c:v>1.0291662552717322</c:v>
                </c:pt>
                <c:pt idx="22">
                  <c:v>1.0201728139593411</c:v>
                </c:pt>
                <c:pt idx="23">
                  <c:v>1.0113351906524179</c:v>
                </c:pt>
                <c:pt idx="24">
                  <c:v>1.0026493706370583</c:v>
                </c:pt>
                <c:pt idx="25">
                  <c:v>0.99411147594588334</c:v>
                </c:pt>
                <c:pt idx="26">
                  <c:v>0.9857177595849882</c:v>
                </c:pt>
                <c:pt idx="27">
                  <c:v>0.97746460005090618</c:v>
                </c:pt>
                <c:pt idx="28">
                  <c:v>0.96934849612073548</c:v>
                </c:pt>
                <c:pt idx="29">
                  <c:v>0.96136606189967977</c:v>
                </c:pt>
                <c:pt idx="30">
                  <c:v>0.95351402211128811</c:v>
                </c:pt>
                <c:pt idx="31">
                  <c:v>0.94578920761662788</c:v>
                </c:pt>
                <c:pt idx="32">
                  <c:v>0.93818855114951394</c:v>
                </c:pt>
                <c:pt idx="33">
                  <c:v>0.93070908325573676</c:v>
                </c:pt>
                <c:pt idx="34">
                  <c:v>0.92334792842499558</c:v>
                </c:pt>
                <c:pt idx="35">
                  <c:v>0.9161023014049493</c:v>
                </c:pt>
                <c:pt idx="36">
                  <c:v>0.90896950368746254</c:v>
                </c:pt>
                <c:pt idx="37">
                  <c:v>0.90194692015773137</c:v>
                </c:pt>
                <c:pt idx="38">
                  <c:v>0.8950320158975491</c:v>
                </c:pt>
                <c:pt idx="39">
                  <c:v>0.88822233313450272</c:v>
                </c:pt>
                <c:pt idx="40">
                  <c:v>0.88151548832938675</c:v>
                </c:pt>
                <c:pt idx="41">
                  <c:v>0.87490916939458252</c:v>
                </c:pt>
                <c:pt idx="42">
                  <c:v>0.86840113303658562</c:v>
                </c:pt>
                <c:pt idx="43">
                  <c:v>0.86198920221626274</c:v>
                </c:pt>
                <c:pt idx="44">
                  <c:v>0.85567126372079927</c:v>
                </c:pt>
                <c:pt idx="45">
                  <c:v>0.84944526584164759</c:v>
                </c:pt>
                <c:pt idx="46">
                  <c:v>0.84330921615311705</c:v>
                </c:pt>
                <c:pt idx="47">
                  <c:v>0.83726117938655376</c:v>
                </c:pt>
                <c:pt idx="48">
                  <c:v>0.83129927539534254</c:v>
                </c:pt>
                <c:pt idx="49">
                  <c:v>0.82542167720624005</c:v>
                </c:pt>
                <c:pt idx="50">
                  <c:v>0.81962660915279362</c:v>
                </c:pt>
                <c:pt idx="51">
                  <c:v>0.81391234508684063</c:v>
                </c:pt>
                <c:pt idx="52">
                  <c:v>0.80827720666430336</c:v>
                </c:pt>
                <c:pt idx="53">
                  <c:v>0.80271956170170633</c:v>
                </c:pt>
                <c:pt idx="54">
                  <c:v>0.79723782260003051</c:v>
                </c:pt>
                <c:pt idx="55">
                  <c:v>0.79183044483271292</c:v>
                </c:pt>
                <c:pt idx="56">
                  <c:v>0.78649592549476133</c:v>
                </c:pt>
                <c:pt idx="57">
                  <c:v>0.78123280191012556</c:v>
                </c:pt>
                <c:pt idx="58">
                  <c:v>0.77603965029461186</c:v>
                </c:pt>
                <c:pt idx="59">
                  <c:v>0.77091508447177404</c:v>
                </c:pt>
                <c:pt idx="60">
                  <c:v>0.76585775463934835</c:v>
                </c:pt>
                <c:pt idx="61">
                  <c:v>0.76086634618392646</c:v>
                </c:pt>
                <c:pt idx="62">
                  <c:v>0.75593957854167959</c:v>
                </c:pt>
                <c:pt idx="63">
                  <c:v>0.75107620410306031</c:v>
                </c:pt>
                <c:pt idx="64">
                  <c:v>0.74627500715951389</c:v>
                </c:pt>
              </c:numCache>
            </c:numRef>
          </c:yVal>
          <c:smooth val="1"/>
        </c:ser>
        <c:ser>
          <c:idx val="2"/>
          <c:order val="2"/>
          <c:tx>
            <c:v>Max Pot Res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2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'AD5258'!$A$48:$A$112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xVal>
          <c:yVal>
            <c:numRef>
              <c:f>'AD5258'!$O$48:$O$112</c:f>
              <c:numCache>
                <c:formatCode>0.000E+00</c:formatCode>
                <c:ptCount val="65"/>
                <c:pt idx="0">
                  <c:v>1.2639299631666043</c:v>
                </c:pt>
                <c:pt idx="1">
                  <c:v>1.2503719742027473</c:v>
                </c:pt>
                <c:pt idx="2">
                  <c:v>1.237101767310631</c:v>
                </c:pt>
                <c:pt idx="3">
                  <c:v>1.2241102760131577</c:v>
                </c:pt>
                <c:pt idx="4">
                  <c:v>1.2113888107236959</c:v>
                </c:pt>
                <c:pt idx="5">
                  <c:v>1.1989290393634999</c:v>
                </c:pt>
                <c:pt idx="6">
                  <c:v>1.1867229691631058</c:v>
                </c:pt>
                <c:pt idx="7">
                  <c:v>1.1747629295641873</c:v>
                </c:pt>
                <c:pt idx="8">
                  <c:v>1.1630415561450043</c:v>
                </c:pt>
                <c:pt idx="9">
                  <c:v>1.1515517754986655</c:v>
                </c:pt>
                <c:pt idx="10">
                  <c:v>1.1402867909989525</c:v>
                </c:pt>
                <c:pt idx="11">
                  <c:v>1.1292400693935218</c:v>
                </c:pt>
                <c:pt idx="12">
                  <c:v>1.1184053281689144</c:v>
                </c:pt>
                <c:pt idx="13">
                  <c:v>1.1077765236360233</c:v>
                </c:pt>
                <c:pt idx="14">
                  <c:v>1.0973478396885537</c:v>
                </c:pt>
                <c:pt idx="15">
                  <c:v>1.0871136771905257</c:v>
                </c:pt>
                <c:pt idx="16">
                  <c:v>1.0770686439521449</c:v>
                </c:pt>
                <c:pt idx="17">
                  <c:v>1.0672075452563257</c:v>
                </c:pt>
                <c:pt idx="18">
                  <c:v>1.057525374900901</c:v>
                </c:pt>
                <c:pt idx="19">
                  <c:v>1.0480173067240606</c:v>
                </c:pt>
                <c:pt idx="20">
                  <c:v>1.0386786865828781</c:v>
                </c:pt>
                <c:pt idx="21">
                  <c:v>1.0295050247569146</c:v>
                </c:pt>
                <c:pt idx="22">
                  <c:v>1.0204919887508486</c:v>
                </c:pt>
                <c:pt idx="23">
                  <c:v>1.0116353964718889</c:v>
                </c:pt>
                <c:pt idx="24">
                  <c:v>1.0029312097594036</c:v>
                </c:pt>
                <c:pt idx="25">
                  <c:v>0.99437552824572539</c:v>
                </c:pt>
                <c:pt idx="26">
                  <c:v>0.98596458352853</c:v>
                </c:pt>
                <c:pt idx="27">
                  <c:v>0.97769473363649029</c:v>
                </c:pt>
                <c:pt idx="28">
                  <c:v>0.96956245777113481</c:v>
                </c:pt>
                <c:pt idx="29">
                  <c:v>0.96156435130895634</c:v>
                </c:pt>
                <c:pt idx="30">
                  <c:v>0.95369712104886872</c:v>
                </c:pt>
                <c:pt idx="31">
                  <c:v>0.94595758069107416</c:v>
                </c:pt>
                <c:pt idx="32">
                  <c:v>0.93834264653430033</c:v>
                </c:pt>
                <c:pt idx="33">
                  <c:v>0.93084933337919984</c:v>
                </c:pt>
                <c:pt idx="34">
                  <c:v>0.92347475062648088</c:v>
                </c:pt>
                <c:pt idx="35">
                  <c:v>0.91621609855905262</c:v>
                </c:pt>
                <c:pt idx="36">
                  <c:v>0.90907066479814169</c:v>
                </c:pt>
                <c:pt idx="37">
                  <c:v>0.90203582092395307</c:v>
                </c:pt>
                <c:pt idx="38">
                  <c:v>0.89510901925203434</c:v>
                </c:pt>
                <c:pt idx="39">
                  <c:v>0.88828778975703315</c:v>
                </c:pt>
                <c:pt idx="40">
                  <c:v>0.8815697371360488</c:v>
                </c:pt>
                <c:pt idx="41">
                  <c:v>0.87495253800424033</c:v>
                </c:pt>
                <c:pt idx="42">
                  <c:v>0.86843393821579529</c:v>
                </c:pt>
                <c:pt idx="43">
                  <c:v>0.86201175030376942</c:v>
                </c:pt>
                <c:pt idx="44">
                  <c:v>0.85568385103268829</c:v>
                </c:pt>
                <c:pt idx="45">
                  <c:v>0.84944817905815984</c:v>
                </c:pt>
                <c:pt idx="46">
                  <c:v>0.8433027326880782</c:v>
                </c:pt>
                <c:pt idx="47">
                  <c:v>0.83724556774031</c:v>
                </c:pt>
                <c:pt idx="48">
                  <c:v>0.83127479549204786</c:v>
                </c:pt>
                <c:pt idx="49">
                  <c:v>0.82538858071628707</c:v>
                </c:pt>
                <c:pt idx="50">
                  <c:v>0.81958513980113712</c:v>
                </c:pt>
                <c:pt idx="51">
                  <c:v>0.81386273894792016</c:v>
                </c:pt>
                <c:pt idx="52">
                  <c:v>0.80821969244423197</c:v>
                </c:pt>
                <c:pt idx="53">
                  <c:v>0.80265436100835208</c:v>
                </c:pt>
                <c:pt idx="54">
                  <c:v>0.79716515020158751</c:v>
                </c:pt>
                <c:pt idx="55">
                  <c:v>0.79175050890532062</c:v>
                </c:pt>
                <c:pt idx="56">
                  <c:v>0.78640892785970506</c:v>
                </c:pt>
                <c:pt idx="57">
                  <c:v>0.78113893826111702</c:v>
                </c:pt>
                <c:pt idx="58">
                  <c:v>0.77593911041562547</c:v>
                </c:pt>
                <c:pt idx="59">
                  <c:v>0.77080805244588768</c:v>
                </c:pt>
                <c:pt idx="60">
                  <c:v>0.76574440904901286</c:v>
                </c:pt>
                <c:pt idx="61">
                  <c:v>0.7607468603030656</c:v>
                </c:pt>
                <c:pt idx="62">
                  <c:v>0.75581412052000285</c:v>
                </c:pt>
                <c:pt idx="63">
                  <c:v>0.75094493714294774</c:v>
                </c:pt>
                <c:pt idx="64">
                  <c:v>0.74613808968581607</c:v>
                </c:pt>
              </c:numCache>
            </c:numRef>
          </c:yVal>
          <c:smooth val="1"/>
        </c:ser>
        <c:axId val="159035776"/>
        <c:axId val="159038464"/>
      </c:scatterChart>
      <c:valAx>
        <c:axId val="15903577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>
                    <a:latin typeface="Verdana" pitchFamily="34" charset="0"/>
                  </a:rPr>
                  <a:t>Digipot</a:t>
                </a:r>
                <a:r>
                  <a:rPr lang="en-US" sz="1200" b="1" baseline="0">
                    <a:latin typeface="Verdana" pitchFamily="34" charset="0"/>
                  </a:rPr>
                  <a:t> Step</a:t>
                </a:r>
                <a:endParaRPr lang="en-US" sz="1200" b="1">
                  <a:latin typeface="Verdana" pitchFamily="34" charset="0"/>
                </a:endParaRPr>
              </a:p>
            </c:rich>
          </c:tx>
          <c:layout/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038464"/>
        <c:crosses val="autoZero"/>
        <c:crossBetween val="midCat"/>
      </c:valAx>
      <c:valAx>
        <c:axId val="159038464"/>
        <c:scaling>
          <c:orientation val="minMax"/>
          <c:min val="0.6000000000000006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 sz="1200" b="1">
                    <a:latin typeface="Verdana" pitchFamily="34" charset="0"/>
                  </a:rPr>
                  <a:t>Output</a:t>
                </a:r>
                <a:r>
                  <a:rPr lang="en-US" sz="1200" b="1" baseline="0">
                    <a:latin typeface="Verdana" pitchFamily="34" charset="0"/>
                  </a:rPr>
                  <a:t> Voltage</a:t>
                </a:r>
                <a:endParaRPr lang="en-US" sz="1200" b="1">
                  <a:latin typeface="Verdana" pitchFamily="34" charset="0"/>
                </a:endParaRPr>
              </a:p>
            </c:rich>
          </c:tx>
          <c:layout/>
        </c:title>
        <c:numFmt formatCode="0.000E+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03577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252512774238832"/>
          <c:y val="0.18953123180421619"/>
          <c:w val="0.17584369449378331"/>
          <c:h val="0.144278957456267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295276</xdr:colOff>
      <xdr:row>0</xdr:row>
      <xdr:rowOff>142875</xdr:rowOff>
    </xdr:from>
    <xdr:to>
      <xdr:col>21</xdr:col>
      <xdr:colOff>809626</xdr:colOff>
      <xdr:row>35</xdr:row>
      <xdr:rowOff>114300</xdr:rowOff>
    </xdr:to>
    <xdr:graphicFrame macro="">
      <xdr:nvGraphicFramePr>
        <xdr:cNvPr id="1057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3"/>
  <sheetViews>
    <sheetView tabSelected="1" topLeftCell="A16" workbookViewId="0">
      <selection activeCell="C29" sqref="C29"/>
    </sheetView>
  </sheetViews>
  <sheetFormatPr defaultColWidth="14.42578125" defaultRowHeight="12.75"/>
  <cols>
    <col min="1" max="2" width="10.140625" style="2" customWidth="1"/>
    <col min="3" max="3" width="11.42578125" style="16" bestFit="1" customWidth="1"/>
    <col min="4" max="4" width="9.5703125" style="16" bestFit="1" customWidth="1"/>
    <col min="5" max="5" width="9.5703125" style="3" bestFit="1" customWidth="1"/>
    <col min="6" max="6" width="7.85546875" style="2" bestFit="1" customWidth="1"/>
    <col min="7" max="7" width="10.7109375" style="2" bestFit="1" customWidth="1"/>
    <col min="8" max="8" width="9.85546875" style="2" bestFit="1" customWidth="1"/>
    <col min="9" max="9" width="9.5703125" style="2" bestFit="1" customWidth="1"/>
    <col min="10" max="10" width="9.5703125" style="3" bestFit="1" customWidth="1"/>
    <col min="11" max="11" width="9.5703125" style="2" bestFit="1" customWidth="1"/>
    <col min="12" max="12" width="9.85546875" style="2" bestFit="1" customWidth="1"/>
    <col min="13" max="13" width="7.7109375" style="2" customWidth="1"/>
    <col min="14" max="14" width="9.85546875" style="2" bestFit="1" customWidth="1"/>
    <col min="15" max="15" width="9.5703125" style="3" bestFit="1" customWidth="1"/>
    <col min="16" max="16" width="7.140625" style="2" bestFit="1" customWidth="1"/>
    <col min="17" max="18" width="7.28515625" style="2" bestFit="1" customWidth="1"/>
    <col min="19" max="19" width="14.42578125" style="2"/>
    <col min="20" max="20" width="8.85546875" style="2" bestFit="1" customWidth="1"/>
    <col min="21" max="21" width="7.85546875" style="2" bestFit="1" customWidth="1"/>
    <col min="22" max="16384" width="14.42578125" style="2"/>
  </cols>
  <sheetData>
    <row r="1" spans="1:15" ht="15">
      <c r="A1" s="56"/>
      <c r="B1" s="54" t="s">
        <v>63</v>
      </c>
      <c r="C1" s="55">
        <f>A26</f>
        <v>10000</v>
      </c>
      <c r="D1" s="57"/>
      <c r="E1" s="58" t="s">
        <v>68</v>
      </c>
      <c r="F1" s="59"/>
      <c r="G1" s="59"/>
      <c r="H1" s="59"/>
    </row>
    <row r="2" spans="1:15" ht="15">
      <c r="A2" s="60"/>
      <c r="B2" s="54" t="s">
        <v>64</v>
      </c>
      <c r="C2" s="55">
        <f>A30</f>
        <v>59</v>
      </c>
      <c r="D2" s="61"/>
      <c r="E2" s="61"/>
      <c r="F2" s="61"/>
      <c r="G2" s="61"/>
      <c r="H2" s="61"/>
    </row>
    <row r="3" spans="1:15" ht="15">
      <c r="A3" s="59"/>
      <c r="B3" s="54" t="s">
        <v>69</v>
      </c>
      <c r="C3" s="55">
        <f>C30</f>
        <v>100</v>
      </c>
      <c r="D3" s="57"/>
      <c r="E3" s="62"/>
      <c r="F3" s="53" t="s">
        <v>70</v>
      </c>
      <c r="G3" s="59"/>
      <c r="H3" s="59"/>
    </row>
    <row r="4" spans="1:15" ht="15">
      <c r="A4" s="56"/>
      <c r="B4" s="54" t="s">
        <v>65</v>
      </c>
      <c r="C4" s="55">
        <f>B30</f>
        <v>143</v>
      </c>
      <c r="D4" s="57"/>
      <c r="E4" s="62"/>
      <c r="F4" s="59"/>
      <c r="G4" s="59"/>
      <c r="H4" s="59"/>
    </row>
    <row r="6" spans="1:15" ht="13.5" thickBot="1">
      <c r="A6" s="39" t="s">
        <v>67</v>
      </c>
    </row>
    <row r="7" spans="1:15" ht="11.25" thickTop="1">
      <c r="A7" s="32"/>
      <c r="B7" s="33" t="s">
        <v>40</v>
      </c>
      <c r="C7" s="33" t="s">
        <v>19</v>
      </c>
      <c r="D7" s="34" t="s">
        <v>61</v>
      </c>
      <c r="E7" s="32"/>
      <c r="F7" s="33" t="s">
        <v>40</v>
      </c>
      <c r="G7" s="33" t="s">
        <v>19</v>
      </c>
      <c r="H7" s="34" t="s">
        <v>61</v>
      </c>
    </row>
    <row r="8" spans="1:15" ht="10.5">
      <c r="A8" s="35" t="s">
        <v>55</v>
      </c>
      <c r="B8" s="36"/>
      <c r="C8" s="63"/>
      <c r="D8" s="64"/>
      <c r="E8" s="35" t="s">
        <v>56</v>
      </c>
      <c r="F8" s="36"/>
      <c r="G8" s="63"/>
      <c r="H8" s="64"/>
    </row>
    <row r="9" spans="1:15" ht="10.5">
      <c r="A9" s="6" t="s">
        <v>59</v>
      </c>
      <c r="B9" s="8">
        <v>0.5</v>
      </c>
      <c r="C9" s="65">
        <f>B9*$K$48</f>
        <v>6.7585803078114015E-3</v>
      </c>
      <c r="D9" s="66">
        <f>C9/$J$48</f>
        <v>5.351302292925908E-3</v>
      </c>
      <c r="E9" s="6" t="s">
        <v>62</v>
      </c>
      <c r="F9" s="8">
        <v>1</v>
      </c>
      <c r="G9" s="65">
        <f>F9*$K$48</f>
        <v>1.3517160615622803E-2</v>
      </c>
      <c r="H9" s="66">
        <f>G9/$J$48</f>
        <v>1.0702604585851816E-2</v>
      </c>
    </row>
    <row r="10" spans="1:15" ht="10.5">
      <c r="A10" s="6" t="s">
        <v>39</v>
      </c>
      <c r="B10" s="8">
        <v>0.25</v>
      </c>
      <c r="C10" s="65">
        <f>B10*$K$48</f>
        <v>3.3792901539057008E-3</v>
      </c>
      <c r="D10" s="66">
        <f t="shared" ref="D10:D12" si="0">C10/$J$48</f>
        <v>2.675651146462954E-3</v>
      </c>
      <c r="E10" s="6" t="s">
        <v>39</v>
      </c>
      <c r="F10" s="8">
        <v>0.25</v>
      </c>
      <c r="G10" s="65">
        <f>F10*$K$48</f>
        <v>3.3792901539057008E-3</v>
      </c>
      <c r="H10" s="66">
        <f t="shared" ref="H10:H12" si="1">G10/$J$48</f>
        <v>2.675651146462954E-3</v>
      </c>
    </row>
    <row r="11" spans="1:15" ht="10.5">
      <c r="A11" s="6" t="s">
        <v>60</v>
      </c>
      <c r="B11" s="8"/>
      <c r="C11" s="65">
        <f>$S$48</f>
        <v>2.7066794081092027E-3</v>
      </c>
      <c r="D11" s="66">
        <f t="shared" si="0"/>
        <v>2.1430920493893612E-3</v>
      </c>
      <c r="E11" s="6" t="s">
        <v>60</v>
      </c>
      <c r="F11" s="8"/>
      <c r="G11" s="65">
        <f>$S$48</f>
        <v>2.7066794081092027E-3</v>
      </c>
      <c r="H11" s="66">
        <f t="shared" si="1"/>
        <v>2.1430920493893612E-3</v>
      </c>
    </row>
    <row r="12" spans="1:15" ht="11.25" thickBot="1">
      <c r="A12" s="37" t="s">
        <v>66</v>
      </c>
      <c r="B12" s="38"/>
      <c r="C12" s="67">
        <f>SUM(C9:C11)</f>
        <v>1.2844549869826305E-2</v>
      </c>
      <c r="D12" s="68">
        <f t="shared" si="0"/>
        <v>1.0170045488778224E-2</v>
      </c>
      <c r="E12" s="37" t="s">
        <v>66</v>
      </c>
      <c r="F12" s="38"/>
      <c r="G12" s="67">
        <f>SUM(G9:G11)</f>
        <v>1.9603130177637706E-2</v>
      </c>
      <c r="H12" s="68">
        <f t="shared" si="1"/>
        <v>1.5521347781704132E-2</v>
      </c>
    </row>
    <row r="13" spans="1:15" ht="14.25" thickTop="1" thickBot="1"/>
    <row r="14" spans="1:15" ht="11.25" thickTop="1">
      <c r="A14" s="32"/>
      <c r="B14" s="33" t="s">
        <v>40</v>
      </c>
      <c r="C14" s="33" t="s">
        <v>19</v>
      </c>
      <c r="D14" s="34" t="s">
        <v>61</v>
      </c>
      <c r="E14" s="32"/>
      <c r="F14" s="33" t="s">
        <v>40</v>
      </c>
      <c r="G14" s="33" t="s">
        <v>19</v>
      </c>
      <c r="H14" s="34" t="s">
        <v>61</v>
      </c>
    </row>
    <row r="15" spans="1:15" s="30" customFormat="1" ht="10.5">
      <c r="A15" s="35" t="s">
        <v>57</v>
      </c>
      <c r="B15" s="36"/>
      <c r="C15" s="63"/>
      <c r="D15" s="64"/>
      <c r="E15" s="36" t="s">
        <v>58</v>
      </c>
      <c r="F15" s="2"/>
      <c r="G15" s="63"/>
      <c r="H15" s="64"/>
      <c r="J15" s="31"/>
      <c r="O15" s="31"/>
    </row>
    <row r="16" spans="1:15" ht="10.5">
      <c r="A16" s="6" t="s">
        <v>62</v>
      </c>
      <c r="B16" s="8">
        <v>1</v>
      </c>
      <c r="C16" s="65">
        <f>B16*$K$111</f>
        <v>4.8011969435464152E-3</v>
      </c>
      <c r="D16" s="66">
        <f>C16/$J$112</f>
        <v>6.4335491574625051E-3</v>
      </c>
      <c r="E16" s="6" t="s">
        <v>59</v>
      </c>
      <c r="F16" s="8">
        <v>0.5</v>
      </c>
      <c r="G16" s="65">
        <f>F16*$K$111</f>
        <v>2.4005984717732076E-3</v>
      </c>
      <c r="H16" s="66">
        <f>G16/$J$112</f>
        <v>3.2167745787312525E-3</v>
      </c>
    </row>
    <row r="17" spans="1:11" ht="10.5">
      <c r="A17" s="6" t="s">
        <v>39</v>
      </c>
      <c r="B17" s="8">
        <v>0.25</v>
      </c>
      <c r="C17" s="65">
        <f>B17*$K$111</f>
        <v>1.2002992358866038E-3</v>
      </c>
      <c r="D17" s="66">
        <f t="shared" ref="D17:D19" si="2">C17/$J$48</f>
        <v>9.5037178825462248E-4</v>
      </c>
      <c r="E17" s="6" t="s">
        <v>39</v>
      </c>
      <c r="F17" s="8">
        <v>0.25</v>
      </c>
      <c r="G17" s="65">
        <f>F17*$K$111</f>
        <v>1.2002992358866038E-3</v>
      </c>
      <c r="H17" s="66">
        <f t="shared" ref="H17:H19" si="3">G17/$J$48</f>
        <v>9.5037178825462248E-4</v>
      </c>
    </row>
    <row r="18" spans="1:11" ht="10.5">
      <c r="A18" s="6" t="s">
        <v>60</v>
      </c>
      <c r="B18" s="8"/>
      <c r="C18" s="65">
        <f>ABS($K$111)</f>
        <v>4.8011969435464152E-3</v>
      </c>
      <c r="D18" s="66">
        <f t="shared" si="2"/>
        <v>3.8014871530184899E-3</v>
      </c>
      <c r="E18" s="6" t="s">
        <v>60</v>
      </c>
      <c r="F18" s="8"/>
      <c r="G18" s="65">
        <f>ABS($K$111)</f>
        <v>4.8011969435464152E-3</v>
      </c>
      <c r="H18" s="66">
        <f t="shared" si="3"/>
        <v>3.8014871530184899E-3</v>
      </c>
    </row>
    <row r="19" spans="1:11" ht="11.25" thickBot="1">
      <c r="A19" s="37" t="s">
        <v>66</v>
      </c>
      <c r="B19" s="38"/>
      <c r="C19" s="67">
        <f>SUM(C16:C18)</f>
        <v>1.0802693122979434E-2</v>
      </c>
      <c r="D19" s="68">
        <f t="shared" si="2"/>
        <v>8.5533460942916022E-3</v>
      </c>
      <c r="E19" s="37" t="s">
        <v>66</v>
      </c>
      <c r="F19" s="38"/>
      <c r="G19" s="67">
        <f>SUM(G16:G18)</f>
        <v>8.4020946512062267E-3</v>
      </c>
      <c r="H19" s="68">
        <f t="shared" si="3"/>
        <v>6.6526025177823574E-3</v>
      </c>
    </row>
    <row r="20" spans="1:11" ht="13.5" thickTop="1"/>
    <row r="21" spans="1:11">
      <c r="E21" s="16"/>
    </row>
    <row r="22" spans="1:11" ht="13.5" thickBot="1">
      <c r="G22" s="69" t="s">
        <v>38</v>
      </c>
      <c r="H22" s="69"/>
      <c r="I22" s="69"/>
    </row>
    <row r="23" spans="1:11">
      <c r="A23" s="70" t="s">
        <v>33</v>
      </c>
      <c r="B23" s="71"/>
      <c r="C23" s="71"/>
      <c r="D23" s="71"/>
      <c r="E23" s="71"/>
      <c r="F23" s="71"/>
      <c r="G23" s="72"/>
      <c r="H23" s="1"/>
      <c r="I23" s="1"/>
      <c r="J23" s="75"/>
      <c r="K23" s="76"/>
    </row>
    <row r="24" spans="1:11" ht="10.5">
      <c r="A24" s="17" t="s">
        <v>34</v>
      </c>
      <c r="B24" s="18"/>
      <c r="C24" s="42"/>
      <c r="D24" s="19" t="s">
        <v>3</v>
      </c>
      <c r="E24" s="42"/>
      <c r="F24" s="42"/>
      <c r="G24" s="40"/>
      <c r="H24" s="1"/>
      <c r="I24" s="1"/>
      <c r="J24" s="77"/>
      <c r="K24" s="78"/>
    </row>
    <row r="25" spans="1:11" ht="10.5">
      <c r="A25" s="21" t="s">
        <v>0</v>
      </c>
      <c r="B25" s="19" t="s">
        <v>1</v>
      </c>
      <c r="C25" s="42"/>
      <c r="D25" s="19" t="s">
        <v>4</v>
      </c>
      <c r="E25" s="42"/>
      <c r="F25" s="42"/>
      <c r="G25" s="40"/>
      <c r="H25" s="1"/>
      <c r="I25" s="1"/>
      <c r="J25" s="45"/>
      <c r="K25" s="40"/>
    </row>
    <row r="26" spans="1:11" ht="11.25" thickBot="1">
      <c r="A26" s="21">
        <v>10000</v>
      </c>
      <c r="B26" s="25">
        <v>0.3</v>
      </c>
      <c r="C26" s="42"/>
      <c r="D26" s="26">
        <v>64</v>
      </c>
      <c r="E26" s="44"/>
      <c r="F26" s="42"/>
      <c r="G26" s="40"/>
      <c r="H26" s="1"/>
      <c r="I26" s="1"/>
      <c r="J26" s="46"/>
      <c r="K26" s="47"/>
    </row>
    <row r="27" spans="1:11">
      <c r="A27" s="70" t="s">
        <v>35</v>
      </c>
      <c r="B27" s="71"/>
      <c r="C27" s="71"/>
      <c r="D27" s="72"/>
      <c r="E27" s="1"/>
      <c r="F27" s="70" t="s">
        <v>36</v>
      </c>
      <c r="G27" s="71"/>
      <c r="H27" s="71"/>
      <c r="I27" s="71"/>
      <c r="J27" s="71"/>
      <c r="K27" s="72"/>
    </row>
    <row r="28" spans="1:11" ht="10.5">
      <c r="A28" s="21" t="s">
        <v>71</v>
      </c>
      <c r="B28" s="27" t="s">
        <v>72</v>
      </c>
      <c r="C28" s="19" t="s">
        <v>73</v>
      </c>
      <c r="D28" s="40"/>
      <c r="E28" s="1"/>
      <c r="F28" s="21" t="s">
        <v>5</v>
      </c>
      <c r="G28" s="42"/>
      <c r="H28" s="42"/>
      <c r="I28" s="42"/>
      <c r="J28" s="19"/>
      <c r="K28" s="20"/>
    </row>
    <row r="29" spans="1:11" ht="10.5">
      <c r="A29" s="21" t="s">
        <v>2</v>
      </c>
      <c r="B29" s="27" t="s">
        <v>2</v>
      </c>
      <c r="C29" s="19" t="s">
        <v>2</v>
      </c>
      <c r="D29" s="40"/>
      <c r="E29" s="1"/>
      <c r="F29" s="21" t="s">
        <v>6</v>
      </c>
      <c r="G29" s="42"/>
      <c r="H29" s="42"/>
      <c r="I29" s="42"/>
      <c r="J29" s="19"/>
      <c r="K29" s="20"/>
    </row>
    <row r="30" spans="1:11" ht="11.25" thickBot="1">
      <c r="A30" s="22">
        <v>59</v>
      </c>
      <c r="B30" s="28">
        <v>143</v>
      </c>
      <c r="C30" s="23">
        <v>100</v>
      </c>
      <c r="D30" s="41"/>
      <c r="E30" s="1"/>
      <c r="F30" s="22">
        <v>0.6</v>
      </c>
      <c r="G30" s="43"/>
      <c r="H30" s="44"/>
      <c r="I30" s="43"/>
      <c r="J30" s="23"/>
      <c r="K30" s="24"/>
    </row>
    <row r="31" spans="1:11" ht="10.5">
      <c r="C31" s="2"/>
      <c r="D31" s="2"/>
    </row>
    <row r="32" spans="1:11">
      <c r="A32" s="74" t="s">
        <v>41</v>
      </c>
      <c r="B32" s="74"/>
      <c r="C32" s="74"/>
      <c r="D32" s="74"/>
      <c r="E32" s="74"/>
      <c r="F32" s="74"/>
      <c r="G32" s="74"/>
      <c r="H32" s="73" t="s">
        <v>50</v>
      </c>
      <c r="I32" s="73"/>
      <c r="J32" s="73"/>
      <c r="K32" s="73"/>
    </row>
    <row r="33" spans="1:21" ht="12.75" customHeight="1">
      <c r="A33" s="73" t="s">
        <v>43</v>
      </c>
      <c r="B33" s="73"/>
      <c r="C33" s="73"/>
      <c r="D33" s="73" t="s">
        <v>44</v>
      </c>
      <c r="E33" s="73"/>
      <c r="F33" s="73"/>
      <c r="G33" s="4"/>
      <c r="H33" s="4"/>
      <c r="I33" s="4" t="s">
        <v>49</v>
      </c>
      <c r="J33" s="4" t="s">
        <v>47</v>
      </c>
      <c r="K33" s="4" t="s">
        <v>48</v>
      </c>
    </row>
    <row r="34" spans="1:21" ht="10.5">
      <c r="A34" s="4" t="s">
        <v>52</v>
      </c>
      <c r="B34" s="4" t="s">
        <v>53</v>
      </c>
      <c r="C34" s="4" t="s">
        <v>42</v>
      </c>
      <c r="D34" s="4" t="s">
        <v>45</v>
      </c>
      <c r="E34" s="4" t="s">
        <v>46</v>
      </c>
      <c r="F34" s="48" t="s">
        <v>54</v>
      </c>
      <c r="G34" s="4"/>
      <c r="H34" s="4" t="s">
        <v>51</v>
      </c>
      <c r="I34" s="49">
        <f>A26*(1+B26)</f>
        <v>13000</v>
      </c>
      <c r="J34" s="49">
        <f>A26</f>
        <v>10000</v>
      </c>
      <c r="K34" s="49">
        <f>A26*(1-B26)</f>
        <v>7000</v>
      </c>
    </row>
    <row r="35" spans="1:21" ht="10.5">
      <c r="A35" s="50"/>
      <c r="B35" s="50"/>
      <c r="C35" s="50"/>
      <c r="D35" s="29"/>
      <c r="E35" s="29"/>
      <c r="F35" s="51"/>
      <c r="G35" s="4"/>
      <c r="H35" s="4"/>
      <c r="I35" s="49"/>
      <c r="J35" s="49"/>
      <c r="K35" s="49"/>
    </row>
    <row r="36" spans="1:21" ht="10.5">
      <c r="A36" s="4"/>
      <c r="B36" s="4"/>
      <c r="C36" s="4" t="s">
        <v>7</v>
      </c>
      <c r="D36" s="4" t="s">
        <v>8</v>
      </c>
      <c r="E36" s="5"/>
      <c r="F36" s="4"/>
      <c r="G36" s="4"/>
      <c r="H36" s="4"/>
      <c r="I36" s="4"/>
      <c r="J36" s="4"/>
      <c r="K36" s="4"/>
    </row>
    <row r="37" spans="1:21" ht="10.5">
      <c r="A37" s="4"/>
      <c r="B37" s="4"/>
      <c r="C37" s="4" t="s">
        <v>8</v>
      </c>
      <c r="D37" s="4" t="s">
        <v>2</v>
      </c>
      <c r="E37" s="5"/>
      <c r="F37" s="4"/>
      <c r="G37" s="4"/>
      <c r="H37" s="4"/>
      <c r="I37" s="4"/>
      <c r="J37" s="4"/>
      <c r="K37" s="4"/>
    </row>
    <row r="38" spans="1:21" ht="10.5">
      <c r="A38" s="4"/>
      <c r="B38" s="4"/>
      <c r="C38" s="4" t="s">
        <v>2</v>
      </c>
      <c r="D38" s="4" t="s">
        <v>9</v>
      </c>
      <c r="E38" s="5"/>
      <c r="F38" s="4"/>
      <c r="G38" s="4"/>
      <c r="H38" s="4"/>
      <c r="I38" s="4"/>
      <c r="J38" s="4"/>
      <c r="K38" s="4"/>
    </row>
    <row r="39" spans="1:21">
      <c r="A39" s="4"/>
      <c r="B39" s="4"/>
      <c r="C39" s="52">
        <f>1/((1/I34)+1/(C$30))</f>
        <v>99.236641221374043</v>
      </c>
      <c r="D39" s="4">
        <f>C39/D$26</f>
        <v>1.5505725190839694</v>
      </c>
      <c r="E39" s="5"/>
      <c r="F39" s="4"/>
      <c r="G39" s="4"/>
      <c r="H39" s="53" t="s">
        <v>70</v>
      </c>
      <c r="I39" s="4"/>
      <c r="J39" s="4"/>
      <c r="K39" s="4"/>
    </row>
    <row r="40" spans="1:21" ht="10.5">
      <c r="A40" s="4"/>
      <c r="B40" s="4"/>
      <c r="C40" s="52">
        <f>1/((1/J34)+1/(C$30))</f>
        <v>99.009900990099013</v>
      </c>
      <c r="D40" s="4">
        <f>C40/D$26</f>
        <v>1.5470297029702971</v>
      </c>
      <c r="E40" s="5"/>
      <c r="F40" s="4"/>
      <c r="G40" s="4"/>
      <c r="H40" s="4"/>
      <c r="I40" s="4"/>
      <c r="J40" s="4"/>
      <c r="K40" s="4"/>
    </row>
    <row r="41" spans="1:21" ht="10.5">
      <c r="A41" s="4"/>
      <c r="B41" s="4"/>
      <c r="C41" s="52">
        <f>1/((1/K34)+1/(C$30))</f>
        <v>98.591549295774655</v>
      </c>
      <c r="D41" s="4">
        <f>C41/D$26</f>
        <v>1.540492957746479</v>
      </c>
      <c r="E41" s="5"/>
      <c r="F41" s="4"/>
      <c r="G41" s="4"/>
      <c r="H41" s="4"/>
      <c r="I41" s="4"/>
      <c r="J41" s="4"/>
      <c r="K41" s="4"/>
    </row>
    <row r="42" spans="1:21" ht="10.5">
      <c r="A42" s="4"/>
      <c r="B42" s="4"/>
      <c r="C42" s="4"/>
      <c r="D42" s="4"/>
      <c r="E42" s="5"/>
      <c r="F42" s="4"/>
      <c r="G42" s="4"/>
      <c r="H42" s="4"/>
      <c r="I42" s="4"/>
      <c r="J42" s="4"/>
      <c r="K42" s="4"/>
    </row>
    <row r="43" spans="1:21" ht="10.5">
      <c r="C43" s="2"/>
      <c r="D43" s="2"/>
    </row>
    <row r="44" spans="1:21" ht="12.75" customHeight="1">
      <c r="B44" s="79" t="s">
        <v>10</v>
      </c>
      <c r="C44" s="80"/>
      <c r="D44" s="80"/>
      <c r="E44" s="80"/>
      <c r="F44" s="81"/>
      <c r="G44" s="79" t="s">
        <v>0</v>
      </c>
      <c r="H44" s="80"/>
      <c r="I44" s="80"/>
      <c r="J44" s="80"/>
      <c r="K44" s="81"/>
      <c r="L44" s="79" t="s">
        <v>11</v>
      </c>
      <c r="M44" s="80"/>
      <c r="N44" s="80"/>
      <c r="O44" s="80"/>
      <c r="P44" s="81"/>
      <c r="S44" s="2" t="s">
        <v>24</v>
      </c>
      <c r="U44" s="2" t="s">
        <v>0</v>
      </c>
    </row>
    <row r="45" spans="1:21" ht="12.75" customHeight="1">
      <c r="B45" s="6" t="s">
        <v>15</v>
      </c>
      <c r="C45" s="7" t="s">
        <v>13</v>
      </c>
      <c r="D45" s="8" t="s">
        <v>15</v>
      </c>
      <c r="E45" s="9" t="s">
        <v>18</v>
      </c>
      <c r="F45" s="10" t="s">
        <v>30</v>
      </c>
      <c r="G45" s="6" t="s">
        <v>15</v>
      </c>
      <c r="H45" s="7" t="s">
        <v>13</v>
      </c>
      <c r="I45" s="8" t="s">
        <v>15</v>
      </c>
      <c r="J45" s="9" t="s">
        <v>18</v>
      </c>
      <c r="K45" s="10" t="s">
        <v>30</v>
      </c>
      <c r="L45" s="6" t="s">
        <v>15</v>
      </c>
      <c r="M45" s="7" t="s">
        <v>13</v>
      </c>
      <c r="N45" s="8" t="s">
        <v>15</v>
      </c>
      <c r="O45" s="9" t="s">
        <v>18</v>
      </c>
      <c r="P45" s="10" t="s">
        <v>30</v>
      </c>
      <c r="Q45" s="82" t="s">
        <v>20</v>
      </c>
      <c r="R45" s="82"/>
      <c r="S45" s="2" t="s">
        <v>25</v>
      </c>
      <c r="T45" s="11" t="s">
        <v>28</v>
      </c>
      <c r="U45" s="2" t="s">
        <v>31</v>
      </c>
    </row>
    <row r="46" spans="1:21" ht="12.75" customHeight="1">
      <c r="B46" s="6" t="s">
        <v>16</v>
      </c>
      <c r="C46" s="7" t="s">
        <v>37</v>
      </c>
      <c r="D46" s="8" t="s">
        <v>17</v>
      </c>
      <c r="E46" s="9" t="s">
        <v>19</v>
      </c>
      <c r="F46" s="10" t="s">
        <v>21</v>
      </c>
      <c r="G46" s="6" t="s">
        <v>16</v>
      </c>
      <c r="H46" s="7" t="s">
        <v>14</v>
      </c>
      <c r="I46" s="8" t="s">
        <v>17</v>
      </c>
      <c r="J46" s="9" t="s">
        <v>19</v>
      </c>
      <c r="K46" s="10" t="s">
        <v>21</v>
      </c>
      <c r="L46" s="6" t="s">
        <v>16</v>
      </c>
      <c r="M46" s="7" t="s">
        <v>14</v>
      </c>
      <c r="N46" s="8" t="s">
        <v>17</v>
      </c>
      <c r="O46" s="9" t="s">
        <v>19</v>
      </c>
      <c r="P46" s="10" t="s">
        <v>21</v>
      </c>
      <c r="Q46" s="2" t="s">
        <v>22</v>
      </c>
      <c r="R46" s="2" t="s">
        <v>23</v>
      </c>
      <c r="S46" s="2" t="s">
        <v>26</v>
      </c>
      <c r="T46" s="2" t="s">
        <v>29</v>
      </c>
      <c r="U46" s="2" t="s">
        <v>32</v>
      </c>
    </row>
    <row r="47" spans="1:21" ht="12.75" customHeight="1">
      <c r="A47" s="2" t="s">
        <v>12</v>
      </c>
      <c r="B47" s="12"/>
      <c r="C47" s="7"/>
      <c r="D47" s="7"/>
      <c r="E47" s="9"/>
      <c r="F47" s="10"/>
      <c r="G47" s="6"/>
      <c r="H47" s="8"/>
      <c r="I47" s="8"/>
      <c r="J47" s="9"/>
      <c r="K47" s="10"/>
      <c r="L47" s="6"/>
      <c r="M47" s="8"/>
      <c r="N47" s="8"/>
      <c r="O47" s="9"/>
      <c r="P47" s="10"/>
    </row>
    <row r="48" spans="1:21" ht="10.5">
      <c r="A48" s="13">
        <v>0</v>
      </c>
      <c r="B48" s="6">
        <f t="shared" ref="B48:B79" si="4">$B$30+$A48*$D$41</f>
        <v>143</v>
      </c>
      <c r="C48" s="8">
        <f t="shared" ref="C48:C79" si="5">$F$30/B48</f>
        <v>4.1958041958041958E-3</v>
      </c>
      <c r="D48" s="14">
        <f t="shared" ref="D48:D79" si="6">$A$30+$D$41*($D$26-$A48)</f>
        <v>157.59154929577466</v>
      </c>
      <c r="E48" s="15">
        <f t="shared" ref="E48:E79" si="7">$F$30+D48*C48</f>
        <v>1.2612232837584951</v>
      </c>
      <c r="F48" s="10">
        <f>E48-E49</f>
        <v>1.3441946592390952E-2</v>
      </c>
      <c r="G48" s="6">
        <f t="shared" ref="G48:G79" si="8">$B$30+$A48*$D$40</f>
        <v>143</v>
      </c>
      <c r="H48" s="8">
        <f t="shared" ref="H48:H79" si="9">$F$30/G48</f>
        <v>4.1958041958041958E-3</v>
      </c>
      <c r="I48" s="14">
        <f t="shared" ref="I48:I79" si="10">$A$30+$D$40*($D$26-$A48)</f>
        <v>158.00990099009903</v>
      </c>
      <c r="J48" s="15">
        <f t="shared" ref="J48:J79" si="11">$F$30+I48*H48</f>
        <v>1.2629786055528629</v>
      </c>
      <c r="K48" s="10">
        <f>J48-J49</f>
        <v>1.3517160615622803E-2</v>
      </c>
      <c r="L48" s="6">
        <f t="shared" ref="L48:L79" si="12">$B$30+$A48*$D$39</f>
        <v>143</v>
      </c>
      <c r="M48" s="8">
        <f t="shared" ref="M48:M79" si="13">$F$30/L48</f>
        <v>4.1958041958041958E-3</v>
      </c>
      <c r="N48" s="14">
        <f t="shared" ref="N48:N79" si="14">$A$30+$D$39*($D$26-$A48)</f>
        <v>158.23664122137404</v>
      </c>
      <c r="O48" s="15">
        <f t="shared" ref="O48:O79" si="15">$F$30+N48*M48</f>
        <v>1.2639299631666043</v>
      </c>
      <c r="P48" s="10">
        <f>O48-O49</f>
        <v>1.3557988963857071E-2</v>
      </c>
      <c r="Q48" s="2">
        <f>MIN($F48,$K48,$P48)</f>
        <v>1.3441946592390952E-2</v>
      </c>
      <c r="R48" s="2">
        <f>MAX($F48,$K48,$P48)</f>
        <v>1.3557988963857071E-2</v>
      </c>
      <c r="S48" s="2">
        <f>O48-E48</f>
        <v>2.7066794081092027E-3</v>
      </c>
      <c r="T48" s="2">
        <f>ABS(S48)</f>
        <v>2.7066794081092027E-3</v>
      </c>
      <c r="U48" s="2">
        <f t="shared" ref="U48:U79" si="16">A48*A$26/D$26</f>
        <v>0</v>
      </c>
    </row>
    <row r="49" spans="1:21" ht="10.5">
      <c r="A49" s="13">
        <v>1</v>
      </c>
      <c r="B49" s="6">
        <f t="shared" si="4"/>
        <v>144.54049295774647</v>
      </c>
      <c r="C49" s="8">
        <f t="shared" si="5"/>
        <v>4.1510858841155192E-3</v>
      </c>
      <c r="D49" s="14">
        <f t="shared" si="6"/>
        <v>156.05105633802816</v>
      </c>
      <c r="E49" s="15">
        <f t="shared" si="7"/>
        <v>1.2477813371661042</v>
      </c>
      <c r="F49" s="10">
        <f t="shared" ref="F49:F111" si="17">E49-E50</f>
        <v>1.3158443247527352E-2</v>
      </c>
      <c r="G49" s="6">
        <f t="shared" si="8"/>
        <v>144.54702970297029</v>
      </c>
      <c r="H49" s="8">
        <f t="shared" si="9"/>
        <v>4.1508981625768444E-3</v>
      </c>
      <c r="I49" s="14">
        <f t="shared" si="10"/>
        <v>156.46287128712873</v>
      </c>
      <c r="J49" s="15">
        <f t="shared" si="11"/>
        <v>1.2494614449372401</v>
      </c>
      <c r="K49" s="10">
        <f t="shared" ref="K49:K111" si="18">J49-J50</f>
        <v>1.3230886840259304E-2</v>
      </c>
      <c r="L49" s="6">
        <f t="shared" si="12"/>
        <v>144.55057251908397</v>
      </c>
      <c r="M49" s="8">
        <f t="shared" si="13"/>
        <v>4.1507964274633798E-3</v>
      </c>
      <c r="N49" s="14">
        <f t="shared" si="14"/>
        <v>156.68606870229007</v>
      </c>
      <c r="O49" s="15">
        <f t="shared" si="15"/>
        <v>1.2503719742027473</v>
      </c>
      <c r="P49" s="10">
        <f t="shared" ref="P49:P111" si="19">O49-O50</f>
        <v>1.3270206892116221E-2</v>
      </c>
      <c r="Q49" s="2">
        <f t="shared" ref="Q49:Q111" si="20">MIN($F49,$K49,$P49)</f>
        <v>1.3158443247527352E-2</v>
      </c>
      <c r="R49" s="2">
        <f t="shared" ref="R49:R111" si="21">MAX($F49,$K49,$P49)</f>
        <v>1.3270206892116221E-2</v>
      </c>
      <c r="S49" s="2">
        <f t="shared" ref="S49:S112" si="22">O49-E49</f>
        <v>2.5906370366430842E-3</v>
      </c>
      <c r="T49" s="2">
        <f t="shared" ref="T49:T112" si="23">ABS(S49)</f>
        <v>2.5906370366430842E-3</v>
      </c>
      <c r="U49" s="2">
        <f t="shared" si="16"/>
        <v>156.25</v>
      </c>
    </row>
    <row r="50" spans="1:21" ht="10.5">
      <c r="A50" s="13">
        <v>2</v>
      </c>
      <c r="B50" s="6">
        <f t="shared" si="4"/>
        <v>146.08098591549296</v>
      </c>
      <c r="C50" s="8">
        <f t="shared" si="5"/>
        <v>4.1073107238412034E-3</v>
      </c>
      <c r="D50" s="14">
        <f t="shared" si="6"/>
        <v>154.5105633802817</v>
      </c>
      <c r="E50" s="15">
        <f t="shared" si="7"/>
        <v>1.2346228939185768</v>
      </c>
      <c r="F50" s="10">
        <f t="shared" si="17"/>
        <v>1.2883815336840465E-2</v>
      </c>
      <c r="G50" s="6">
        <f t="shared" si="8"/>
        <v>146.09405940594058</v>
      </c>
      <c r="H50" s="8">
        <f t="shared" si="9"/>
        <v>4.1069431737318293E-3</v>
      </c>
      <c r="I50" s="14">
        <f t="shared" si="10"/>
        <v>154.91584158415841</v>
      </c>
      <c r="J50" s="15">
        <f t="shared" si="11"/>
        <v>1.2362305580969808</v>
      </c>
      <c r="K50" s="10">
        <f t="shared" si="18"/>
        <v>1.295361206448975E-2</v>
      </c>
      <c r="L50" s="6">
        <f t="shared" si="12"/>
        <v>146.10114503816794</v>
      </c>
      <c r="M50" s="8">
        <f t="shared" si="13"/>
        <v>4.106743994670637E-3</v>
      </c>
      <c r="N50" s="14">
        <f t="shared" si="14"/>
        <v>155.1354961832061</v>
      </c>
      <c r="O50" s="15">
        <f t="shared" si="15"/>
        <v>1.237101767310631</v>
      </c>
      <c r="P50" s="10">
        <f t="shared" si="19"/>
        <v>1.2991491297473345E-2</v>
      </c>
      <c r="Q50" s="2">
        <f t="shared" si="20"/>
        <v>1.2883815336840465E-2</v>
      </c>
      <c r="R50" s="2">
        <f t="shared" si="21"/>
        <v>1.2991491297473345E-2</v>
      </c>
      <c r="S50" s="2">
        <f t="shared" si="22"/>
        <v>2.478873392054215E-3</v>
      </c>
      <c r="T50" s="2">
        <f t="shared" si="23"/>
        <v>2.478873392054215E-3</v>
      </c>
      <c r="U50" s="2">
        <f t="shared" si="16"/>
        <v>312.5</v>
      </c>
    </row>
    <row r="51" spans="1:21" ht="10.5">
      <c r="A51" s="13">
        <v>3</v>
      </c>
      <c r="B51" s="6">
        <f t="shared" si="4"/>
        <v>147.62147887323943</v>
      </c>
      <c r="C51" s="8">
        <f t="shared" si="5"/>
        <v>4.0644491884220448E-3</v>
      </c>
      <c r="D51" s="14">
        <f t="shared" si="6"/>
        <v>152.97007042253523</v>
      </c>
      <c r="E51" s="15">
        <f t="shared" si="7"/>
        <v>1.2217390785817364</v>
      </c>
      <c r="F51" s="10">
        <f t="shared" si="17"/>
        <v>1.2617696210743601E-2</v>
      </c>
      <c r="G51" s="6">
        <f t="shared" si="8"/>
        <v>147.6410891089109</v>
      </c>
      <c r="H51" s="8">
        <f t="shared" si="9"/>
        <v>4.0639093332439178E-3</v>
      </c>
      <c r="I51" s="14">
        <f t="shared" si="10"/>
        <v>153.36881188118812</v>
      </c>
      <c r="J51" s="15">
        <f t="shared" si="11"/>
        <v>1.223276946032491</v>
      </c>
      <c r="K51" s="10">
        <f t="shared" si="18"/>
        <v>1.2684963022137952E-2</v>
      </c>
      <c r="L51" s="6">
        <f t="shared" si="12"/>
        <v>147.65171755725191</v>
      </c>
      <c r="M51" s="8">
        <f t="shared" si="13"/>
        <v>4.0636167999017698E-3</v>
      </c>
      <c r="N51" s="14">
        <f t="shared" si="14"/>
        <v>153.58492366412213</v>
      </c>
      <c r="O51" s="15">
        <f t="shared" si="15"/>
        <v>1.2241102760131577</v>
      </c>
      <c r="P51" s="10">
        <f t="shared" si="19"/>
        <v>1.2721465289461831E-2</v>
      </c>
      <c r="Q51" s="2">
        <f t="shared" si="20"/>
        <v>1.2617696210743601E-2</v>
      </c>
      <c r="R51" s="2">
        <f t="shared" si="21"/>
        <v>1.2721465289461831E-2</v>
      </c>
      <c r="S51" s="2">
        <f t="shared" si="22"/>
        <v>2.3711974314213347E-3</v>
      </c>
      <c r="T51" s="2">
        <f t="shared" si="23"/>
        <v>2.3711974314213347E-3</v>
      </c>
      <c r="U51" s="2">
        <f t="shared" si="16"/>
        <v>468.75</v>
      </c>
    </row>
    <row r="52" spans="1:21" ht="10.5">
      <c r="A52" s="13">
        <v>4</v>
      </c>
      <c r="B52" s="6">
        <f t="shared" si="4"/>
        <v>149.16197183098592</v>
      </c>
      <c r="C52" s="8">
        <f t="shared" si="5"/>
        <v>4.0224729710589676E-3</v>
      </c>
      <c r="D52" s="14">
        <f t="shared" si="6"/>
        <v>151.42957746478874</v>
      </c>
      <c r="E52" s="15">
        <f t="shared" si="7"/>
        <v>1.2091213823709928</v>
      </c>
      <c r="F52" s="10">
        <f t="shared" si="17"/>
        <v>1.2359737959259043E-2</v>
      </c>
      <c r="G52" s="6">
        <f t="shared" si="8"/>
        <v>149.1881188118812</v>
      </c>
      <c r="H52" s="8">
        <f t="shared" si="9"/>
        <v>4.0217679851340584E-3</v>
      </c>
      <c r="I52" s="14">
        <f t="shared" si="10"/>
        <v>151.82178217821783</v>
      </c>
      <c r="J52" s="15">
        <f t="shared" si="11"/>
        <v>1.2105919830103531</v>
      </c>
      <c r="K52" s="10">
        <f t="shared" si="18"/>
        <v>1.2424585601613858E-2</v>
      </c>
      <c r="L52" s="6">
        <f t="shared" si="12"/>
        <v>149.20229007633588</v>
      </c>
      <c r="M52" s="8">
        <f t="shared" si="13"/>
        <v>4.0213859967767511E-3</v>
      </c>
      <c r="N52" s="14">
        <f t="shared" si="14"/>
        <v>152.03435114503816</v>
      </c>
      <c r="O52" s="15">
        <f t="shared" si="15"/>
        <v>1.2113888107236959</v>
      </c>
      <c r="P52" s="10">
        <f t="shared" si="19"/>
        <v>1.2459771360195937E-2</v>
      </c>
      <c r="Q52" s="2">
        <f t="shared" si="20"/>
        <v>1.2359737959259043E-2</v>
      </c>
      <c r="R52" s="2">
        <f t="shared" si="21"/>
        <v>1.2459771360195937E-2</v>
      </c>
      <c r="S52" s="2">
        <f t="shared" si="22"/>
        <v>2.2674283527031047E-3</v>
      </c>
      <c r="T52" s="2">
        <f t="shared" si="23"/>
        <v>2.2674283527031047E-3</v>
      </c>
      <c r="U52" s="2">
        <f t="shared" si="16"/>
        <v>625</v>
      </c>
    </row>
    <row r="53" spans="1:21" ht="10.5">
      <c r="A53" s="13">
        <v>5</v>
      </c>
      <c r="B53" s="6">
        <f t="shared" si="4"/>
        <v>150.70246478873239</v>
      </c>
      <c r="C53" s="8">
        <f t="shared" si="5"/>
        <v>3.9813549223705882E-3</v>
      </c>
      <c r="D53" s="14">
        <f t="shared" si="6"/>
        <v>149.88908450704224</v>
      </c>
      <c r="E53" s="15">
        <f t="shared" si="7"/>
        <v>1.1967616444117337</v>
      </c>
      <c r="F53" s="10">
        <f t="shared" si="17"/>
        <v>1.2109610274305238E-2</v>
      </c>
      <c r="G53" s="6">
        <f t="shared" si="8"/>
        <v>150.73514851485149</v>
      </c>
      <c r="H53" s="8">
        <f t="shared" si="9"/>
        <v>3.9804916498349672E-3</v>
      </c>
      <c r="I53" s="14">
        <f t="shared" si="10"/>
        <v>150.27475247524751</v>
      </c>
      <c r="J53" s="15">
        <f t="shared" si="11"/>
        <v>1.1981673974087392</v>
      </c>
      <c r="K53" s="10">
        <f t="shared" si="18"/>
        <v>1.2172143678366387E-2</v>
      </c>
      <c r="L53" s="6">
        <f t="shared" si="12"/>
        <v>150.75286259541986</v>
      </c>
      <c r="M53" s="8">
        <f t="shared" si="13"/>
        <v>3.9800239257163474E-3</v>
      </c>
      <c r="N53" s="14">
        <f t="shared" si="14"/>
        <v>150.48377862595419</v>
      </c>
      <c r="O53" s="15">
        <f t="shared" si="15"/>
        <v>1.1989290393634999</v>
      </c>
      <c r="P53" s="10">
        <f t="shared" si="19"/>
        <v>1.2206070200394104E-2</v>
      </c>
      <c r="Q53" s="2">
        <f t="shared" si="20"/>
        <v>1.2109610274305238E-2</v>
      </c>
      <c r="R53" s="2">
        <f t="shared" si="21"/>
        <v>1.2206070200394104E-2</v>
      </c>
      <c r="S53" s="2">
        <f t="shared" si="22"/>
        <v>2.1673949517662106E-3</v>
      </c>
      <c r="T53" s="2">
        <f t="shared" si="23"/>
        <v>2.1673949517662106E-3</v>
      </c>
      <c r="U53" s="2">
        <f t="shared" si="16"/>
        <v>781.25</v>
      </c>
    </row>
    <row r="54" spans="1:21" ht="10.5">
      <c r="A54" s="13">
        <v>6</v>
      </c>
      <c r="B54" s="6">
        <f t="shared" si="4"/>
        <v>152.24295774647888</v>
      </c>
      <c r="C54" s="8">
        <f t="shared" si="5"/>
        <v>3.9410689918356959E-3</v>
      </c>
      <c r="D54" s="14">
        <f t="shared" si="6"/>
        <v>148.34859154929578</v>
      </c>
      <c r="E54" s="15">
        <f t="shared" si="7"/>
        <v>1.1846520341374285</v>
      </c>
      <c r="F54" s="10">
        <f t="shared" si="17"/>
        <v>1.1866999391753064E-2</v>
      </c>
      <c r="G54" s="6">
        <f t="shared" si="8"/>
        <v>152.28217821782178</v>
      </c>
      <c r="H54" s="8">
        <f t="shared" si="9"/>
        <v>3.9400539644354861E-3</v>
      </c>
      <c r="I54" s="14">
        <f t="shared" si="10"/>
        <v>148.72772277227722</v>
      </c>
      <c r="J54" s="15">
        <f t="shared" si="11"/>
        <v>1.1859952537303728</v>
      </c>
      <c r="K54" s="10">
        <f t="shared" si="18"/>
        <v>1.1927318029534506E-2</v>
      </c>
      <c r="L54" s="6">
        <f t="shared" si="12"/>
        <v>152.30343511450383</v>
      </c>
      <c r="M54" s="8">
        <f t="shared" si="13"/>
        <v>3.9395040535291385E-3</v>
      </c>
      <c r="N54" s="14">
        <f t="shared" si="14"/>
        <v>148.93320610687022</v>
      </c>
      <c r="O54" s="15">
        <f t="shared" si="15"/>
        <v>1.1867229691631058</v>
      </c>
      <c r="P54" s="10">
        <f t="shared" si="19"/>
        <v>1.1960039598918559E-2</v>
      </c>
      <c r="Q54" s="2">
        <f t="shared" si="20"/>
        <v>1.1866999391753064E-2</v>
      </c>
      <c r="R54" s="2">
        <f t="shared" si="21"/>
        <v>1.1960039598918559E-2</v>
      </c>
      <c r="S54" s="2">
        <f t="shared" si="22"/>
        <v>2.0709350256773451E-3</v>
      </c>
      <c r="T54" s="2">
        <f t="shared" si="23"/>
        <v>2.0709350256773451E-3</v>
      </c>
      <c r="U54" s="2">
        <f t="shared" si="16"/>
        <v>937.5</v>
      </c>
    </row>
    <row r="55" spans="1:21" ht="10.5">
      <c r="A55" s="13">
        <v>7</v>
      </c>
      <c r="B55" s="6">
        <f t="shared" si="4"/>
        <v>153.78345070422534</v>
      </c>
      <c r="C55" s="8">
        <f t="shared" si="5"/>
        <v>3.9015901727552692E-3</v>
      </c>
      <c r="D55" s="14">
        <f t="shared" si="6"/>
        <v>146.80809859154931</v>
      </c>
      <c r="E55" s="15">
        <f t="shared" si="7"/>
        <v>1.1727850347456754</v>
      </c>
      <c r="F55" s="10">
        <f t="shared" si="17"/>
        <v>1.1631607106937558E-2</v>
      </c>
      <c r="G55" s="6">
        <f t="shared" si="8"/>
        <v>153.82920792079207</v>
      </c>
      <c r="H55" s="8">
        <f t="shared" si="9"/>
        <v>3.900429626530645E-3</v>
      </c>
      <c r="I55" s="14">
        <f t="shared" si="10"/>
        <v>147.18069306930693</v>
      </c>
      <c r="J55" s="15">
        <f t="shared" si="11"/>
        <v>1.1740679357008383</v>
      </c>
      <c r="K55" s="10">
        <f t="shared" si="18"/>
        <v>1.1689805324237357E-2</v>
      </c>
      <c r="L55" s="6">
        <f t="shared" si="12"/>
        <v>153.8540076335878</v>
      </c>
      <c r="M55" s="8">
        <f t="shared" si="13"/>
        <v>3.8998009166516783E-3</v>
      </c>
      <c r="N55" s="14">
        <f t="shared" si="14"/>
        <v>147.38263358778624</v>
      </c>
      <c r="O55" s="15">
        <f t="shared" si="15"/>
        <v>1.1747629295641873</v>
      </c>
      <c r="P55" s="10">
        <f t="shared" si="19"/>
        <v>1.1721373419183001E-2</v>
      </c>
      <c r="Q55" s="2">
        <f t="shared" si="20"/>
        <v>1.1631607106937558E-2</v>
      </c>
      <c r="R55" s="2">
        <f t="shared" si="21"/>
        <v>1.1721373419183001E-2</v>
      </c>
      <c r="S55" s="2">
        <f t="shared" si="22"/>
        <v>1.9778948185118495E-3</v>
      </c>
      <c r="T55" s="2">
        <f t="shared" si="23"/>
        <v>1.9778948185118495E-3</v>
      </c>
      <c r="U55" s="2">
        <f t="shared" si="16"/>
        <v>1093.75</v>
      </c>
    </row>
    <row r="56" spans="1:21" ht="10.5">
      <c r="A56" s="13">
        <v>8</v>
      </c>
      <c r="B56" s="6">
        <f t="shared" si="4"/>
        <v>155.32394366197184</v>
      </c>
      <c r="C56" s="8">
        <f t="shared" si="5"/>
        <v>3.8628944504896625E-3</v>
      </c>
      <c r="D56" s="14">
        <f t="shared" si="6"/>
        <v>145.26760563380282</v>
      </c>
      <c r="E56" s="15">
        <f t="shared" si="7"/>
        <v>1.1611534276387379</v>
      </c>
      <c r="F56" s="10">
        <f t="shared" si="17"/>
        <v>1.140314985784241E-2</v>
      </c>
      <c r="G56" s="6">
        <f t="shared" si="8"/>
        <v>155.37623762376236</v>
      </c>
      <c r="H56" s="8">
        <f t="shared" si="9"/>
        <v>3.8615943414261138E-3</v>
      </c>
      <c r="I56" s="14">
        <f t="shared" si="10"/>
        <v>145.63366336633663</v>
      </c>
      <c r="J56" s="15">
        <f t="shared" si="11"/>
        <v>1.162378130376601</v>
      </c>
      <c r="K56" s="10">
        <f t="shared" si="18"/>
        <v>1.1459317183547757E-2</v>
      </c>
      <c r="L56" s="6">
        <f t="shared" si="12"/>
        <v>155.40458015267177</v>
      </c>
      <c r="M56" s="8">
        <f t="shared" si="13"/>
        <v>3.8608900677866188E-3</v>
      </c>
      <c r="N56" s="14">
        <f t="shared" si="14"/>
        <v>145.83206106870227</v>
      </c>
      <c r="O56" s="15">
        <f t="shared" si="15"/>
        <v>1.1630415561450043</v>
      </c>
      <c r="P56" s="10">
        <f t="shared" si="19"/>
        <v>1.1489780646338765E-2</v>
      </c>
      <c r="Q56" s="2">
        <f t="shared" si="20"/>
        <v>1.140314985784241E-2</v>
      </c>
      <c r="R56" s="2">
        <f t="shared" si="21"/>
        <v>1.1489780646338765E-2</v>
      </c>
      <c r="S56" s="2">
        <f t="shared" si="22"/>
        <v>1.8881285062664066E-3</v>
      </c>
      <c r="T56" s="2">
        <f t="shared" si="23"/>
        <v>1.8881285062664066E-3</v>
      </c>
      <c r="U56" s="2">
        <f t="shared" si="16"/>
        <v>1250</v>
      </c>
    </row>
    <row r="57" spans="1:21" ht="10.5">
      <c r="A57" s="13">
        <v>9</v>
      </c>
      <c r="B57" s="6">
        <f t="shared" si="4"/>
        <v>156.8644366197183</v>
      </c>
      <c r="C57" s="8">
        <f t="shared" si="5"/>
        <v>3.8249587537458334E-3</v>
      </c>
      <c r="D57" s="14">
        <f t="shared" si="6"/>
        <v>143.72711267605635</v>
      </c>
      <c r="E57" s="15">
        <f t="shared" si="7"/>
        <v>1.1497502777808954</v>
      </c>
      <c r="F57" s="10">
        <f t="shared" si="17"/>
        <v>1.1181357870699182E-2</v>
      </c>
      <c r="G57" s="6">
        <f t="shared" si="8"/>
        <v>156.92326732673268</v>
      </c>
      <c r="H57" s="8">
        <f t="shared" si="9"/>
        <v>3.8235247724655737E-3</v>
      </c>
      <c r="I57" s="14">
        <f t="shared" si="10"/>
        <v>144.08663366336634</v>
      </c>
      <c r="J57" s="15">
        <f t="shared" si="11"/>
        <v>1.1509188131930532</v>
      </c>
      <c r="K57" s="10">
        <f t="shared" si="18"/>
        <v>1.1235579304702314E-2</v>
      </c>
      <c r="L57" s="6">
        <f t="shared" si="12"/>
        <v>156.95515267175571</v>
      </c>
      <c r="M57" s="8">
        <f t="shared" si="13"/>
        <v>3.8227480257038465E-3</v>
      </c>
      <c r="N57" s="14">
        <f t="shared" si="14"/>
        <v>144.2814885496183</v>
      </c>
      <c r="O57" s="15">
        <f t="shared" si="15"/>
        <v>1.1515517754986655</v>
      </c>
      <c r="P57" s="10">
        <f t="shared" si="19"/>
        <v>1.1264984499713027E-2</v>
      </c>
      <c r="Q57" s="2">
        <f t="shared" si="20"/>
        <v>1.1181357870699182E-2</v>
      </c>
      <c r="R57" s="2">
        <f t="shared" si="21"/>
        <v>1.1264984499713027E-2</v>
      </c>
      <c r="S57" s="2">
        <f t="shared" si="22"/>
        <v>1.8014977177700509E-3</v>
      </c>
      <c r="T57" s="2">
        <f t="shared" si="23"/>
        <v>1.8014977177700509E-3</v>
      </c>
      <c r="U57" s="2">
        <f t="shared" si="16"/>
        <v>1406.25</v>
      </c>
    </row>
    <row r="58" spans="1:21" ht="10.5">
      <c r="A58" s="13">
        <v>10</v>
      </c>
      <c r="B58" s="6">
        <f t="shared" si="4"/>
        <v>158.4049295774648</v>
      </c>
      <c r="C58" s="8">
        <f t="shared" si="5"/>
        <v>3.7877609087069593E-3</v>
      </c>
      <c r="D58" s="14">
        <f t="shared" si="6"/>
        <v>142.18661971830988</v>
      </c>
      <c r="E58" s="15">
        <f t="shared" si="7"/>
        <v>1.1385689199101963</v>
      </c>
      <c r="F58" s="10">
        <f t="shared" si="17"/>
        <v>1.0965974363189801E-2</v>
      </c>
      <c r="G58" s="6">
        <f t="shared" si="8"/>
        <v>158.47029702970298</v>
      </c>
      <c r="H58" s="8">
        <f t="shared" si="9"/>
        <v>3.7861984942675953E-3</v>
      </c>
      <c r="I58" s="14">
        <f t="shared" si="10"/>
        <v>142.53960396039605</v>
      </c>
      <c r="J58" s="15">
        <f t="shared" si="11"/>
        <v>1.1396832338883509</v>
      </c>
      <c r="K58" s="10">
        <f t="shared" si="18"/>
        <v>1.1018330644580798E-2</v>
      </c>
      <c r="L58" s="6">
        <f t="shared" si="12"/>
        <v>158.50572519083968</v>
      </c>
      <c r="M58" s="8">
        <f t="shared" si="13"/>
        <v>3.7853522279880083E-3</v>
      </c>
      <c r="N58" s="14">
        <f t="shared" si="14"/>
        <v>142.73091603053433</v>
      </c>
      <c r="O58" s="15">
        <f t="shared" si="15"/>
        <v>1.1402867909989525</v>
      </c>
      <c r="P58" s="10">
        <f t="shared" si="19"/>
        <v>1.1046721605430632E-2</v>
      </c>
      <c r="Q58" s="2">
        <f t="shared" si="20"/>
        <v>1.0965974363189801E-2</v>
      </c>
      <c r="R58" s="2">
        <f t="shared" si="21"/>
        <v>1.1046721605430632E-2</v>
      </c>
      <c r="S58" s="2">
        <f t="shared" si="22"/>
        <v>1.7178710887562065E-3</v>
      </c>
      <c r="T58" s="2">
        <f t="shared" si="23"/>
        <v>1.7178710887562065E-3</v>
      </c>
      <c r="U58" s="2">
        <f t="shared" si="16"/>
        <v>1562.5</v>
      </c>
    </row>
    <row r="59" spans="1:21" ht="10.5">
      <c r="A59" s="13">
        <v>11</v>
      </c>
      <c r="B59" s="6">
        <f t="shared" si="4"/>
        <v>159.94542253521126</v>
      </c>
      <c r="C59" s="8">
        <f t="shared" si="5"/>
        <v>3.7512795958128324E-3</v>
      </c>
      <c r="D59" s="14">
        <f t="shared" si="6"/>
        <v>140.64612676056339</v>
      </c>
      <c r="E59" s="15">
        <f t="shared" si="7"/>
        <v>1.1276029455470065</v>
      </c>
      <c r="F59" s="10">
        <f t="shared" si="17"/>
        <v>1.0756754800854917E-2</v>
      </c>
      <c r="G59" s="6">
        <f t="shared" si="8"/>
        <v>160.01732673267327</v>
      </c>
      <c r="H59" s="8">
        <f t="shared" si="9"/>
        <v>3.7495939486751123E-3</v>
      </c>
      <c r="I59" s="14">
        <f t="shared" si="10"/>
        <v>140.99257425742576</v>
      </c>
      <c r="J59" s="15">
        <f t="shared" si="11"/>
        <v>1.1286649032437701</v>
      </c>
      <c r="K59" s="10">
        <f t="shared" si="18"/>
        <v>1.0807322657913954E-2</v>
      </c>
      <c r="L59" s="6">
        <f t="shared" si="12"/>
        <v>160.05629770992365</v>
      </c>
      <c r="M59" s="8">
        <f t="shared" si="13"/>
        <v>3.7486809865326489E-3</v>
      </c>
      <c r="N59" s="14">
        <f t="shared" si="14"/>
        <v>141.18034351145036</v>
      </c>
      <c r="O59" s="15">
        <f t="shared" si="15"/>
        <v>1.1292400693935218</v>
      </c>
      <c r="P59" s="10">
        <f t="shared" si="19"/>
        <v>1.083474122460748E-2</v>
      </c>
      <c r="Q59" s="2">
        <f t="shared" si="20"/>
        <v>1.0756754800854917E-2</v>
      </c>
      <c r="R59" s="2">
        <f t="shared" si="21"/>
        <v>1.083474122460748E-2</v>
      </c>
      <c r="S59" s="2">
        <f t="shared" si="22"/>
        <v>1.6371238465153759E-3</v>
      </c>
      <c r="T59" s="2">
        <f t="shared" si="23"/>
        <v>1.6371238465153759E-3</v>
      </c>
      <c r="U59" s="2">
        <f t="shared" si="16"/>
        <v>1718.75</v>
      </c>
    </row>
    <row r="60" spans="1:21" ht="10.5">
      <c r="A60" s="13">
        <v>12</v>
      </c>
      <c r="B60" s="6">
        <f t="shared" si="4"/>
        <v>161.48591549295776</v>
      </c>
      <c r="C60" s="8">
        <f t="shared" si="5"/>
        <v>3.7154943090139982E-3</v>
      </c>
      <c r="D60" s="14">
        <f t="shared" si="6"/>
        <v>139.1056338028169</v>
      </c>
      <c r="E60" s="15">
        <f t="shared" si="7"/>
        <v>1.1168461907461515</v>
      </c>
      <c r="F60" s="10">
        <f t="shared" si="17"/>
        <v>1.0553466202690043E-2</v>
      </c>
      <c r="G60" s="6">
        <f t="shared" si="8"/>
        <v>161.56435643564356</v>
      </c>
      <c r="H60" s="8">
        <f t="shared" si="9"/>
        <v>3.7136904032356905E-3</v>
      </c>
      <c r="I60" s="14">
        <f t="shared" si="10"/>
        <v>139.44554455445547</v>
      </c>
      <c r="J60" s="15">
        <f t="shared" si="11"/>
        <v>1.1178575805858562</v>
      </c>
      <c r="K60" s="10">
        <f t="shared" si="18"/>
        <v>1.0602318586068638E-2</v>
      </c>
      <c r="L60" s="6">
        <f t="shared" si="12"/>
        <v>161.60687022900763</v>
      </c>
      <c r="M60" s="8">
        <f t="shared" si="13"/>
        <v>3.7127134455964667E-3</v>
      </c>
      <c r="N60" s="14">
        <f t="shared" si="14"/>
        <v>139.62977099236642</v>
      </c>
      <c r="O60" s="15">
        <f t="shared" si="15"/>
        <v>1.1184053281689144</v>
      </c>
      <c r="P60" s="10">
        <f t="shared" si="19"/>
        <v>1.0628804532891056E-2</v>
      </c>
      <c r="Q60" s="2">
        <f t="shared" si="20"/>
        <v>1.0553466202690043E-2</v>
      </c>
      <c r="R60" s="2">
        <f t="shared" si="21"/>
        <v>1.0628804532891056E-2</v>
      </c>
      <c r="S60" s="2">
        <f t="shared" si="22"/>
        <v>1.559137422762813E-3</v>
      </c>
      <c r="T60" s="2">
        <f t="shared" si="23"/>
        <v>1.559137422762813E-3</v>
      </c>
      <c r="U60" s="2">
        <f t="shared" si="16"/>
        <v>1875</v>
      </c>
    </row>
    <row r="61" spans="1:21" ht="10.5">
      <c r="A61" s="13">
        <v>13</v>
      </c>
      <c r="B61" s="6">
        <f t="shared" si="4"/>
        <v>163.02640845070422</v>
      </c>
      <c r="C61" s="8">
        <f t="shared" si="5"/>
        <v>3.6803853173360403E-3</v>
      </c>
      <c r="D61" s="14">
        <f t="shared" si="6"/>
        <v>137.56514084507043</v>
      </c>
      <c r="E61" s="15">
        <f t="shared" si="7"/>
        <v>1.1062927245434615</v>
      </c>
      <c r="F61" s="10">
        <f t="shared" si="17"/>
        <v>1.035588649223862E-2</v>
      </c>
      <c r="G61" s="6">
        <f t="shared" si="8"/>
        <v>163.11138613861385</v>
      </c>
      <c r="H61" s="8">
        <f t="shared" si="9"/>
        <v>3.6784679120445544E-3</v>
      </c>
      <c r="I61" s="14">
        <f t="shared" si="10"/>
        <v>137.89851485148515</v>
      </c>
      <c r="J61" s="15">
        <f t="shared" si="11"/>
        <v>1.1072552619997875</v>
      </c>
      <c r="K61" s="10">
        <f t="shared" si="18"/>
        <v>1.0403092792607982E-2</v>
      </c>
      <c r="L61" s="6">
        <f t="shared" si="12"/>
        <v>163.1574427480916</v>
      </c>
      <c r="M61" s="8">
        <f t="shared" si="13"/>
        <v>3.6774295422512559E-3</v>
      </c>
      <c r="N61" s="14">
        <f t="shared" si="14"/>
        <v>138.07919847328245</v>
      </c>
      <c r="O61" s="15">
        <f t="shared" si="15"/>
        <v>1.1077765236360233</v>
      </c>
      <c r="P61" s="10">
        <f t="shared" si="19"/>
        <v>1.0428683947469652E-2</v>
      </c>
      <c r="Q61" s="2">
        <f t="shared" si="20"/>
        <v>1.035588649223862E-2</v>
      </c>
      <c r="R61" s="2">
        <f t="shared" si="21"/>
        <v>1.0428683947469652E-2</v>
      </c>
      <c r="S61" s="2">
        <f t="shared" si="22"/>
        <v>1.4837990925617994E-3</v>
      </c>
      <c r="T61" s="2">
        <f t="shared" si="23"/>
        <v>1.4837990925617994E-3</v>
      </c>
      <c r="U61" s="2">
        <f t="shared" si="16"/>
        <v>2031.25</v>
      </c>
    </row>
    <row r="62" spans="1:21" ht="10.5">
      <c r="A62" s="13">
        <v>14</v>
      </c>
      <c r="B62" s="6">
        <f t="shared" si="4"/>
        <v>164.56690140845069</v>
      </c>
      <c r="C62" s="8">
        <f t="shared" si="5"/>
        <v>3.6459336286026062E-3</v>
      </c>
      <c r="D62" s="14">
        <f t="shared" si="6"/>
        <v>136.02464788732397</v>
      </c>
      <c r="E62" s="15">
        <f t="shared" si="7"/>
        <v>1.0959368380512229</v>
      </c>
      <c r="F62" s="10">
        <f t="shared" si="17"/>
        <v>1.0163803890818501E-2</v>
      </c>
      <c r="G62" s="6">
        <f t="shared" si="8"/>
        <v>164.65841584158414</v>
      </c>
      <c r="H62" s="8">
        <f t="shared" si="9"/>
        <v>3.6439072787949854E-3</v>
      </c>
      <c r="I62" s="14">
        <f t="shared" si="10"/>
        <v>136.35148514851485</v>
      </c>
      <c r="J62" s="15">
        <f t="shared" si="11"/>
        <v>1.0968521692071795</v>
      </c>
      <c r="K62" s="10">
        <f t="shared" si="18"/>
        <v>1.020943014214315E-2</v>
      </c>
      <c r="L62" s="6">
        <f t="shared" si="12"/>
        <v>164.70801526717557</v>
      </c>
      <c r="M62" s="8">
        <f t="shared" si="13"/>
        <v>3.6428099690639227E-3</v>
      </c>
      <c r="N62" s="14">
        <f t="shared" si="14"/>
        <v>136.52862595419847</v>
      </c>
      <c r="O62" s="15">
        <f t="shared" si="15"/>
        <v>1.0973478396885537</v>
      </c>
      <c r="P62" s="10">
        <f t="shared" si="19"/>
        <v>1.0234162498027999E-2</v>
      </c>
      <c r="Q62" s="2">
        <f t="shared" si="20"/>
        <v>1.0163803890818501E-2</v>
      </c>
      <c r="R62" s="2">
        <f t="shared" si="21"/>
        <v>1.0234162498027999E-2</v>
      </c>
      <c r="S62" s="2">
        <f t="shared" si="22"/>
        <v>1.4110016373307666E-3</v>
      </c>
      <c r="T62" s="2">
        <f t="shared" si="23"/>
        <v>1.4110016373307666E-3</v>
      </c>
      <c r="U62" s="2">
        <f t="shared" si="16"/>
        <v>2187.5</v>
      </c>
    </row>
    <row r="63" spans="1:21" ht="10.5">
      <c r="A63" s="13">
        <v>15</v>
      </c>
      <c r="B63" s="6">
        <f t="shared" si="4"/>
        <v>166.10739436619718</v>
      </c>
      <c r="C63" s="8">
        <f t="shared" si="5"/>
        <v>3.6121209551770554E-3</v>
      </c>
      <c r="D63" s="14">
        <f t="shared" si="6"/>
        <v>134.48415492957747</v>
      </c>
      <c r="E63" s="15">
        <f t="shared" si="7"/>
        <v>1.0857730341604044</v>
      </c>
      <c r="F63" s="10">
        <f t="shared" si="17"/>
        <v>9.9770163497685527E-3</v>
      </c>
      <c r="G63" s="6">
        <f t="shared" si="8"/>
        <v>166.20544554455446</v>
      </c>
      <c r="H63" s="8">
        <f t="shared" si="9"/>
        <v>3.6099900218922658E-3</v>
      </c>
      <c r="I63" s="14">
        <f t="shared" si="10"/>
        <v>134.80445544554456</v>
      </c>
      <c r="J63" s="15">
        <f t="shared" si="11"/>
        <v>1.0866427390650364</v>
      </c>
      <c r="K63" s="10">
        <f t="shared" si="18"/>
        <v>1.0021125419283017E-2</v>
      </c>
      <c r="L63" s="6">
        <f t="shared" si="12"/>
        <v>166.25858778625954</v>
      </c>
      <c r="M63" s="8">
        <f t="shared" si="13"/>
        <v>3.6088361388667291E-3</v>
      </c>
      <c r="N63" s="14">
        <f t="shared" si="14"/>
        <v>134.9780534351145</v>
      </c>
      <c r="O63" s="15">
        <f t="shared" si="15"/>
        <v>1.0871136771905257</v>
      </c>
      <c r="P63" s="10">
        <f t="shared" si="19"/>
        <v>1.0045033238380796E-2</v>
      </c>
      <c r="Q63" s="2">
        <f t="shared" si="20"/>
        <v>9.9770163497685527E-3</v>
      </c>
      <c r="R63" s="2">
        <f t="shared" si="21"/>
        <v>1.0045033238380796E-2</v>
      </c>
      <c r="S63" s="2">
        <f t="shared" si="22"/>
        <v>1.3406430301212691E-3</v>
      </c>
      <c r="T63" s="2">
        <f t="shared" si="23"/>
        <v>1.3406430301212691E-3</v>
      </c>
      <c r="U63" s="2">
        <f t="shared" si="16"/>
        <v>2343.75</v>
      </c>
    </row>
    <row r="64" spans="1:21" ht="10.5">
      <c r="A64" s="13">
        <v>16</v>
      </c>
      <c r="B64" s="6">
        <f t="shared" si="4"/>
        <v>167.64788732394368</v>
      </c>
      <c r="C64" s="8">
        <f t="shared" si="5"/>
        <v>3.5789296815928752E-3</v>
      </c>
      <c r="D64" s="14">
        <f t="shared" si="6"/>
        <v>132.94366197183098</v>
      </c>
      <c r="E64" s="15">
        <f t="shared" si="7"/>
        <v>1.0757960178106358</v>
      </c>
      <c r="F64" s="10">
        <f t="shared" si="17"/>
        <v>9.7953310188898524E-3</v>
      </c>
      <c r="G64" s="6">
        <f t="shared" si="8"/>
        <v>167.75247524752476</v>
      </c>
      <c r="H64" s="8">
        <f t="shared" si="9"/>
        <v>3.5766983414979637E-3</v>
      </c>
      <c r="I64" s="14">
        <f t="shared" si="10"/>
        <v>133.25742574257424</v>
      </c>
      <c r="J64" s="15">
        <f t="shared" si="11"/>
        <v>1.0766216136457534</v>
      </c>
      <c r="K64" s="10">
        <f t="shared" si="18"/>
        <v>9.8379827847507872E-3</v>
      </c>
      <c r="L64" s="6">
        <f t="shared" si="12"/>
        <v>167.80916030534351</v>
      </c>
      <c r="M64" s="8">
        <f t="shared" si="13"/>
        <v>3.5754901514806897E-3</v>
      </c>
      <c r="N64" s="14">
        <f t="shared" si="14"/>
        <v>133.42748091603053</v>
      </c>
      <c r="O64" s="15">
        <f t="shared" si="15"/>
        <v>1.0770686439521449</v>
      </c>
      <c r="P64" s="10">
        <f t="shared" si="19"/>
        <v>9.8610986958191926E-3</v>
      </c>
      <c r="Q64" s="2">
        <f t="shared" si="20"/>
        <v>9.7953310188898524E-3</v>
      </c>
      <c r="R64" s="2">
        <f t="shared" si="21"/>
        <v>9.8610986958191926E-3</v>
      </c>
      <c r="S64" s="2">
        <f t="shared" si="22"/>
        <v>1.2726261415090256E-3</v>
      </c>
      <c r="T64" s="2">
        <f t="shared" si="23"/>
        <v>1.2726261415090256E-3</v>
      </c>
      <c r="U64" s="2">
        <f t="shared" si="16"/>
        <v>2500</v>
      </c>
    </row>
    <row r="65" spans="1:21" ht="10.5">
      <c r="A65" s="13">
        <v>17</v>
      </c>
      <c r="B65" s="6">
        <f t="shared" si="4"/>
        <v>169.18838028169014</v>
      </c>
      <c r="C65" s="8">
        <f t="shared" si="5"/>
        <v>3.5463428339524861E-3</v>
      </c>
      <c r="D65" s="14">
        <f t="shared" si="6"/>
        <v>131.40316901408451</v>
      </c>
      <c r="E65" s="15">
        <f t="shared" si="7"/>
        <v>1.066000686791746</v>
      </c>
      <c r="F65" s="10">
        <f t="shared" si="17"/>
        <v>9.6185637484560438E-3</v>
      </c>
      <c r="G65" s="6">
        <f t="shared" si="8"/>
        <v>169.29950495049505</v>
      </c>
      <c r="H65" s="8">
        <f t="shared" si="9"/>
        <v>3.5440150883810691E-3</v>
      </c>
      <c r="I65" s="14">
        <f t="shared" si="10"/>
        <v>131.71039603960395</v>
      </c>
      <c r="J65" s="15">
        <f t="shared" si="11"/>
        <v>1.0667836308610026</v>
      </c>
      <c r="K65" s="10">
        <f t="shared" si="18"/>
        <v>9.6598152659748138E-3</v>
      </c>
      <c r="L65" s="6">
        <f t="shared" si="12"/>
        <v>169.35973282442748</v>
      </c>
      <c r="M65" s="8">
        <f t="shared" si="13"/>
        <v>3.5427547622669574E-3</v>
      </c>
      <c r="N65" s="14">
        <f t="shared" si="14"/>
        <v>131.87690839694656</v>
      </c>
      <c r="O65" s="15">
        <f t="shared" si="15"/>
        <v>1.0672075452563257</v>
      </c>
      <c r="P65" s="10">
        <f t="shared" si="19"/>
        <v>9.6821703554246241E-3</v>
      </c>
      <c r="Q65" s="2">
        <f t="shared" si="20"/>
        <v>9.6185637484560438E-3</v>
      </c>
      <c r="R65" s="2">
        <f t="shared" si="21"/>
        <v>9.6821703554246241E-3</v>
      </c>
      <c r="S65" s="2">
        <f t="shared" si="22"/>
        <v>1.2068584645796854E-3</v>
      </c>
      <c r="T65" s="2">
        <f t="shared" si="23"/>
        <v>1.2068584645796854E-3</v>
      </c>
      <c r="U65" s="2">
        <f t="shared" si="16"/>
        <v>2656.25</v>
      </c>
    </row>
    <row r="66" spans="1:21" ht="10.5">
      <c r="A66" s="13">
        <v>18</v>
      </c>
      <c r="B66" s="6">
        <f t="shared" si="4"/>
        <v>170.72887323943661</v>
      </c>
      <c r="C66" s="8">
        <f t="shared" si="5"/>
        <v>3.5143440509827375E-3</v>
      </c>
      <c r="D66" s="14">
        <f t="shared" si="6"/>
        <v>129.86267605633805</v>
      </c>
      <c r="E66" s="15">
        <f t="shared" si="7"/>
        <v>1.0563821230432899</v>
      </c>
      <c r="F66" s="10">
        <f t="shared" si="17"/>
        <v>9.4465386223965275E-3</v>
      </c>
      <c r="G66" s="6">
        <f t="shared" si="8"/>
        <v>170.84653465346534</v>
      </c>
      <c r="H66" s="8">
        <f t="shared" si="9"/>
        <v>3.5119237344614761E-3</v>
      </c>
      <c r="I66" s="14">
        <f t="shared" si="10"/>
        <v>130.16336633663366</v>
      </c>
      <c r="J66" s="15">
        <f t="shared" si="11"/>
        <v>1.0571238155950278</v>
      </c>
      <c r="K66" s="10">
        <f t="shared" si="18"/>
        <v>9.4864442796804838E-3</v>
      </c>
      <c r="L66" s="6">
        <f t="shared" si="12"/>
        <v>170.91030534351145</v>
      </c>
      <c r="M66" s="8">
        <f t="shared" si="13"/>
        <v>3.5106133523900977E-3</v>
      </c>
      <c r="N66" s="14">
        <f t="shared" si="14"/>
        <v>130.32633587786259</v>
      </c>
      <c r="O66" s="15">
        <f t="shared" si="15"/>
        <v>1.057525374900901</v>
      </c>
      <c r="P66" s="10">
        <f t="shared" si="19"/>
        <v>9.5080681768404673E-3</v>
      </c>
      <c r="Q66" s="2">
        <f t="shared" si="20"/>
        <v>9.4465386223965275E-3</v>
      </c>
      <c r="R66" s="2">
        <f t="shared" si="21"/>
        <v>9.5080681768404673E-3</v>
      </c>
      <c r="S66" s="2">
        <f t="shared" si="22"/>
        <v>1.143251857611105E-3</v>
      </c>
      <c r="T66" s="2">
        <f t="shared" si="23"/>
        <v>1.143251857611105E-3</v>
      </c>
      <c r="U66" s="2">
        <f t="shared" si="16"/>
        <v>2812.5</v>
      </c>
    </row>
    <row r="67" spans="1:21" ht="10.5">
      <c r="A67" s="13">
        <v>19</v>
      </c>
      <c r="B67" s="6">
        <f t="shared" si="4"/>
        <v>172.2693661971831</v>
      </c>
      <c r="C67" s="8">
        <f t="shared" si="5"/>
        <v>3.4829175566433992E-3</v>
      </c>
      <c r="D67" s="14">
        <f t="shared" si="6"/>
        <v>128.32218309859155</v>
      </c>
      <c r="E67" s="15">
        <f t="shared" si="7"/>
        <v>1.0469355844208934</v>
      </c>
      <c r="F67" s="10">
        <f t="shared" si="17"/>
        <v>9.2790875204435963E-3</v>
      </c>
      <c r="G67" s="6">
        <f t="shared" si="8"/>
        <v>172.39356435643563</v>
      </c>
      <c r="H67" s="8">
        <f t="shared" si="9"/>
        <v>3.4804083449394806E-3</v>
      </c>
      <c r="I67" s="14">
        <f t="shared" si="10"/>
        <v>128.61633663366337</v>
      </c>
      <c r="J67" s="15">
        <f t="shared" si="11"/>
        <v>1.0476373713153473</v>
      </c>
      <c r="K67" s="10">
        <f t="shared" si="18"/>
        <v>9.3176991841996681E-3</v>
      </c>
      <c r="L67" s="6">
        <f t="shared" si="12"/>
        <v>172.46087786259542</v>
      </c>
      <c r="M67" s="8">
        <f t="shared" si="13"/>
        <v>3.4790499006855185E-3</v>
      </c>
      <c r="N67" s="14">
        <f t="shared" si="14"/>
        <v>128.77576335877862</v>
      </c>
      <c r="O67" s="15">
        <f t="shared" si="15"/>
        <v>1.0480173067240606</v>
      </c>
      <c r="P67" s="10">
        <f t="shared" si="19"/>
        <v>9.3386201411824743E-3</v>
      </c>
      <c r="Q67" s="2">
        <f t="shared" si="20"/>
        <v>9.2790875204435963E-3</v>
      </c>
      <c r="R67" s="2">
        <f t="shared" si="21"/>
        <v>9.3386201411824743E-3</v>
      </c>
      <c r="S67" s="2">
        <f t="shared" si="22"/>
        <v>1.0817223031671652E-3</v>
      </c>
      <c r="T67" s="2">
        <f t="shared" si="23"/>
        <v>1.0817223031671652E-3</v>
      </c>
      <c r="U67" s="2">
        <f t="shared" si="16"/>
        <v>2968.75</v>
      </c>
    </row>
    <row r="68" spans="1:21" ht="10.5">
      <c r="A68" s="13">
        <v>20</v>
      </c>
      <c r="B68" s="6">
        <f t="shared" si="4"/>
        <v>173.80985915492957</v>
      </c>
      <c r="C68" s="8">
        <f t="shared" si="5"/>
        <v>3.4520481341922937E-3</v>
      </c>
      <c r="D68" s="14">
        <f t="shared" si="6"/>
        <v>126.78169014084507</v>
      </c>
      <c r="E68" s="15">
        <f t="shared" si="7"/>
        <v>1.0376564969004498</v>
      </c>
      <c r="F68" s="10">
        <f t="shared" si="17"/>
        <v>9.1160497072049207E-3</v>
      </c>
      <c r="G68" s="6">
        <f t="shared" si="8"/>
        <v>173.94059405940595</v>
      </c>
      <c r="H68" s="8">
        <f t="shared" si="9"/>
        <v>3.4494535519125681E-3</v>
      </c>
      <c r="I68" s="14">
        <f t="shared" si="10"/>
        <v>127.06930693069307</v>
      </c>
      <c r="J68" s="15">
        <f t="shared" si="11"/>
        <v>1.0383196721311476</v>
      </c>
      <c r="K68" s="10">
        <f t="shared" si="18"/>
        <v>9.1534168594153975E-3</v>
      </c>
      <c r="L68" s="6">
        <f t="shared" si="12"/>
        <v>174.0114503816794</v>
      </c>
      <c r="M68" s="8">
        <f t="shared" si="13"/>
        <v>3.4480489570309926E-3</v>
      </c>
      <c r="N68" s="14">
        <f t="shared" si="14"/>
        <v>127.22519083969465</v>
      </c>
      <c r="O68" s="15">
        <f t="shared" si="15"/>
        <v>1.0386786865828781</v>
      </c>
      <c r="P68" s="10">
        <f t="shared" si="19"/>
        <v>9.1736618259634639E-3</v>
      </c>
      <c r="Q68" s="2">
        <f t="shared" si="20"/>
        <v>9.1160497072049207E-3</v>
      </c>
      <c r="R68" s="2">
        <f t="shared" si="21"/>
        <v>9.1736618259634639E-3</v>
      </c>
      <c r="S68" s="2">
        <f t="shared" si="22"/>
        <v>1.0221896824282872E-3</v>
      </c>
      <c r="T68" s="2">
        <f t="shared" si="23"/>
        <v>1.0221896824282872E-3</v>
      </c>
      <c r="U68" s="2">
        <f t="shared" si="16"/>
        <v>3125</v>
      </c>
    </row>
    <row r="69" spans="1:21" ht="10.5">
      <c r="A69" s="13">
        <v>21</v>
      </c>
      <c r="B69" s="6">
        <f t="shared" si="4"/>
        <v>175.35035211267606</v>
      </c>
      <c r="C69" s="8">
        <f t="shared" si="5"/>
        <v>3.4217211016174857E-3</v>
      </c>
      <c r="D69" s="14">
        <f t="shared" si="6"/>
        <v>125.24119718309859</v>
      </c>
      <c r="E69" s="15">
        <f t="shared" si="7"/>
        <v>1.0285404471932449</v>
      </c>
      <c r="F69" s="10">
        <f t="shared" si="17"/>
        <v>8.9572714462855529E-3</v>
      </c>
      <c r="G69" s="6">
        <f t="shared" si="8"/>
        <v>175.48762376237624</v>
      </c>
      <c r="H69" s="8">
        <f t="shared" si="9"/>
        <v>3.4190445293877029E-3</v>
      </c>
      <c r="I69" s="14">
        <f t="shared" si="10"/>
        <v>125.52227722772277</v>
      </c>
      <c r="J69" s="15">
        <f t="shared" si="11"/>
        <v>1.0291662552717322</v>
      </c>
      <c r="K69" s="10">
        <f t="shared" si="18"/>
        <v>8.9934413123911039E-3</v>
      </c>
      <c r="L69" s="6">
        <f t="shared" si="12"/>
        <v>175.56202290076337</v>
      </c>
      <c r="M69" s="8">
        <f t="shared" si="13"/>
        <v>3.4175956171292846E-3</v>
      </c>
      <c r="N69" s="14">
        <f t="shared" si="14"/>
        <v>125.67461832061069</v>
      </c>
      <c r="O69" s="15">
        <f t="shared" si="15"/>
        <v>1.0295050247569146</v>
      </c>
      <c r="P69" s="10">
        <f t="shared" si="19"/>
        <v>9.0130360060660664E-3</v>
      </c>
      <c r="Q69" s="2">
        <f t="shared" si="20"/>
        <v>8.9572714462855529E-3</v>
      </c>
      <c r="R69" s="2">
        <f t="shared" si="21"/>
        <v>9.0130360060660664E-3</v>
      </c>
      <c r="S69" s="2">
        <f t="shared" si="22"/>
        <v>9.6457756366974401E-4</v>
      </c>
      <c r="T69" s="2">
        <f t="shared" si="23"/>
        <v>9.6457756366974401E-4</v>
      </c>
      <c r="U69" s="2">
        <f t="shared" si="16"/>
        <v>3281.25</v>
      </c>
    </row>
    <row r="70" spans="1:21" ht="10.5">
      <c r="A70" s="13">
        <v>22</v>
      </c>
      <c r="B70" s="6">
        <f t="shared" si="4"/>
        <v>176.89084507042253</v>
      </c>
      <c r="C70" s="8">
        <f t="shared" si="5"/>
        <v>3.3919222883532058E-3</v>
      </c>
      <c r="D70" s="14">
        <f t="shared" si="6"/>
        <v>123.70070422535211</v>
      </c>
      <c r="E70" s="15">
        <f t="shared" si="7"/>
        <v>1.0195831757469593</v>
      </c>
      <c r="F70" s="10">
        <f t="shared" si="17"/>
        <v>8.8026056377328299E-3</v>
      </c>
      <c r="G70" s="6">
        <f t="shared" si="8"/>
        <v>177.03465346534654</v>
      </c>
      <c r="H70" s="8">
        <f t="shared" si="9"/>
        <v>3.3891669696037583E-3</v>
      </c>
      <c r="I70" s="14">
        <f t="shared" si="10"/>
        <v>123.97524752475248</v>
      </c>
      <c r="J70" s="15">
        <f t="shared" si="11"/>
        <v>1.0201728139593411</v>
      </c>
      <c r="K70" s="10">
        <f t="shared" si="18"/>
        <v>8.8376233069231702E-3</v>
      </c>
      <c r="L70" s="6">
        <f t="shared" si="12"/>
        <v>177.11259541984731</v>
      </c>
      <c r="M70" s="8">
        <f t="shared" si="13"/>
        <v>3.3876754986154065E-3</v>
      </c>
      <c r="N70" s="14">
        <f t="shared" si="14"/>
        <v>124.12404580152672</v>
      </c>
      <c r="O70" s="15">
        <f t="shared" si="15"/>
        <v>1.0204919887508486</v>
      </c>
      <c r="P70" s="10">
        <f t="shared" si="19"/>
        <v>8.8565922789596296E-3</v>
      </c>
      <c r="Q70" s="2">
        <f t="shared" si="20"/>
        <v>8.8026056377328299E-3</v>
      </c>
      <c r="R70" s="2">
        <f t="shared" si="21"/>
        <v>8.8565922789596296E-3</v>
      </c>
      <c r="S70" s="2">
        <f t="shared" si="22"/>
        <v>9.0881300388923059E-4</v>
      </c>
      <c r="T70" s="2">
        <f t="shared" si="23"/>
        <v>9.0881300388923059E-4</v>
      </c>
      <c r="U70" s="2">
        <f t="shared" si="16"/>
        <v>3437.5</v>
      </c>
    </row>
    <row r="71" spans="1:21" ht="10.5">
      <c r="A71" s="13">
        <v>23</v>
      </c>
      <c r="B71" s="6">
        <f t="shared" si="4"/>
        <v>178.43133802816902</v>
      </c>
      <c r="C71" s="8">
        <f t="shared" si="5"/>
        <v>3.362638013201906E-3</v>
      </c>
      <c r="D71" s="14">
        <f t="shared" si="6"/>
        <v>122.16021126760563</v>
      </c>
      <c r="E71" s="15">
        <f t="shared" si="7"/>
        <v>1.0107805701092265</v>
      </c>
      <c r="F71" s="10">
        <f t="shared" si="17"/>
        <v>8.6519114772027894E-3</v>
      </c>
      <c r="G71" s="6">
        <f t="shared" si="8"/>
        <v>178.58168316831683</v>
      </c>
      <c r="H71" s="8">
        <f t="shared" si="9"/>
        <v>3.3598070605846395E-3</v>
      </c>
      <c r="I71" s="14">
        <f t="shared" si="10"/>
        <v>122.42821782178217</v>
      </c>
      <c r="J71" s="15">
        <f t="shared" si="11"/>
        <v>1.0113351906524179</v>
      </c>
      <c r="K71" s="10">
        <f t="shared" si="18"/>
        <v>8.6858200153596687E-3</v>
      </c>
      <c r="L71" s="6">
        <f t="shared" si="12"/>
        <v>178.66316793893128</v>
      </c>
      <c r="M71" s="8">
        <f t="shared" si="13"/>
        <v>3.3582747184080241E-3</v>
      </c>
      <c r="N71" s="14">
        <f t="shared" si="14"/>
        <v>122.57347328244275</v>
      </c>
      <c r="O71" s="15">
        <f t="shared" si="15"/>
        <v>1.0116353964718889</v>
      </c>
      <c r="P71" s="10">
        <f t="shared" si="19"/>
        <v>8.7041867124852956E-3</v>
      </c>
      <c r="Q71" s="2">
        <f t="shared" si="20"/>
        <v>8.6519114772027894E-3</v>
      </c>
      <c r="R71" s="2">
        <f t="shared" si="21"/>
        <v>8.7041867124852956E-3</v>
      </c>
      <c r="S71" s="2">
        <f t="shared" si="22"/>
        <v>8.5482636266243084E-4</v>
      </c>
      <c r="T71" s="2">
        <f t="shared" si="23"/>
        <v>8.5482636266243084E-4</v>
      </c>
      <c r="U71" s="2">
        <f t="shared" si="16"/>
        <v>3593.75</v>
      </c>
    </row>
    <row r="72" spans="1:21" ht="10.5">
      <c r="A72" s="13">
        <v>24</v>
      </c>
      <c r="B72" s="6">
        <f t="shared" si="4"/>
        <v>179.97183098591549</v>
      </c>
      <c r="C72" s="8">
        <f t="shared" si="5"/>
        <v>3.3338550633902017E-3</v>
      </c>
      <c r="D72" s="14">
        <f t="shared" si="6"/>
        <v>120.61971830985917</v>
      </c>
      <c r="E72" s="15">
        <f t="shared" si="7"/>
        <v>1.0021286586320237</v>
      </c>
      <c r="F72" s="10">
        <f t="shared" si="17"/>
        <v>8.5050541353749454E-3</v>
      </c>
      <c r="G72" s="6">
        <f t="shared" si="8"/>
        <v>180.12871287128712</v>
      </c>
      <c r="H72" s="8">
        <f t="shared" si="9"/>
        <v>3.3309514648491179E-3</v>
      </c>
      <c r="I72" s="14">
        <f t="shared" si="10"/>
        <v>120.88118811881188</v>
      </c>
      <c r="J72" s="15">
        <f t="shared" si="11"/>
        <v>1.0026493706370583</v>
      </c>
      <c r="K72" s="10">
        <f t="shared" si="18"/>
        <v>8.5378946911749409E-3</v>
      </c>
      <c r="L72" s="6">
        <f t="shared" si="12"/>
        <v>180.21374045801525</v>
      </c>
      <c r="M72" s="8">
        <f t="shared" si="13"/>
        <v>3.3293798712300915E-3</v>
      </c>
      <c r="N72" s="14">
        <f t="shared" si="14"/>
        <v>121.02290076335878</v>
      </c>
      <c r="O72" s="15">
        <f t="shared" si="15"/>
        <v>1.0029312097594036</v>
      </c>
      <c r="P72" s="10">
        <f t="shared" si="19"/>
        <v>8.5556815136782483E-3</v>
      </c>
      <c r="Q72" s="2">
        <f t="shared" si="20"/>
        <v>8.5050541353749454E-3</v>
      </c>
      <c r="R72" s="2">
        <f t="shared" si="21"/>
        <v>8.5556815136782483E-3</v>
      </c>
      <c r="S72" s="2">
        <f t="shared" si="22"/>
        <v>8.0255112737992462E-4</v>
      </c>
      <c r="T72" s="2">
        <f t="shared" si="23"/>
        <v>8.0255112737992462E-4</v>
      </c>
      <c r="U72" s="2">
        <f t="shared" si="16"/>
        <v>3750</v>
      </c>
    </row>
    <row r="73" spans="1:21" ht="10.5">
      <c r="A73" s="13">
        <v>25</v>
      </c>
      <c r="B73" s="6">
        <f t="shared" si="4"/>
        <v>181.51232394366198</v>
      </c>
      <c r="C73" s="8">
        <f t="shared" si="5"/>
        <v>3.3055606746913158E-3</v>
      </c>
      <c r="D73" s="14">
        <f t="shared" si="6"/>
        <v>119.07922535211267</v>
      </c>
      <c r="E73" s="15">
        <f t="shared" si="7"/>
        <v>0.99362360449664877</v>
      </c>
      <c r="F73" s="10">
        <f t="shared" si="17"/>
        <v>8.3619044562540656E-3</v>
      </c>
      <c r="G73" s="6">
        <f t="shared" si="8"/>
        <v>181.67574257425741</v>
      </c>
      <c r="H73" s="8">
        <f t="shared" si="9"/>
        <v>3.3025872992084146E-3</v>
      </c>
      <c r="I73" s="14">
        <f t="shared" si="10"/>
        <v>119.33415841584159</v>
      </c>
      <c r="J73" s="15">
        <f t="shared" si="11"/>
        <v>0.99411147594588334</v>
      </c>
      <c r="K73" s="10">
        <f t="shared" si="18"/>
        <v>8.3937163608951426E-3</v>
      </c>
      <c r="L73" s="6">
        <f t="shared" si="12"/>
        <v>181.76431297709922</v>
      </c>
      <c r="M73" s="8">
        <f t="shared" si="13"/>
        <v>3.3009780092288794E-3</v>
      </c>
      <c r="N73" s="14">
        <f t="shared" si="14"/>
        <v>119.47232824427481</v>
      </c>
      <c r="O73" s="15">
        <f t="shared" si="15"/>
        <v>0.99437552824572539</v>
      </c>
      <c r="P73" s="10">
        <f t="shared" si="19"/>
        <v>8.4109447171953899E-3</v>
      </c>
      <c r="Q73" s="2">
        <f t="shared" si="20"/>
        <v>8.3619044562540656E-3</v>
      </c>
      <c r="R73" s="2">
        <f t="shared" si="21"/>
        <v>8.4109447171953899E-3</v>
      </c>
      <c r="S73" s="2">
        <f t="shared" si="22"/>
        <v>7.5192374907662174E-4</v>
      </c>
      <c r="T73" s="2">
        <f t="shared" si="23"/>
        <v>7.5192374907662174E-4</v>
      </c>
      <c r="U73" s="2">
        <f t="shared" si="16"/>
        <v>3906.25</v>
      </c>
    </row>
    <row r="74" spans="1:21" ht="10.5">
      <c r="A74" s="13">
        <v>26</v>
      </c>
      <c r="B74" s="6">
        <f t="shared" si="4"/>
        <v>183.05281690140845</v>
      </c>
      <c r="C74" s="8">
        <f t="shared" si="5"/>
        <v>3.2777425125512147E-3</v>
      </c>
      <c r="D74" s="14">
        <f t="shared" si="6"/>
        <v>117.53873239436621</v>
      </c>
      <c r="E74" s="15">
        <f t="shared" si="7"/>
        <v>0.98526170004039471</v>
      </c>
      <c r="F74" s="10">
        <f t="shared" si="17"/>
        <v>8.2223386730950754E-3</v>
      </c>
      <c r="G74" s="6">
        <f t="shared" si="8"/>
        <v>183.22277227722773</v>
      </c>
      <c r="H74" s="8">
        <f t="shared" si="9"/>
        <v>3.2747021155872576E-3</v>
      </c>
      <c r="I74" s="14">
        <f t="shared" si="10"/>
        <v>117.78712871287129</v>
      </c>
      <c r="J74" s="15">
        <f t="shared" si="11"/>
        <v>0.9857177595849882</v>
      </c>
      <c r="K74" s="10">
        <f t="shared" si="18"/>
        <v>8.2531595340820108E-3</v>
      </c>
      <c r="L74" s="6">
        <f t="shared" si="12"/>
        <v>183.31488549618319</v>
      </c>
      <c r="M74" s="8">
        <f t="shared" si="13"/>
        <v>3.2730566226303135E-3</v>
      </c>
      <c r="N74" s="14">
        <f t="shared" si="14"/>
        <v>117.92175572519083</v>
      </c>
      <c r="O74" s="15">
        <f t="shared" si="15"/>
        <v>0.98596458352853</v>
      </c>
      <c r="P74" s="10">
        <f t="shared" si="19"/>
        <v>8.2698498920397157E-3</v>
      </c>
      <c r="Q74" s="2">
        <f t="shared" si="20"/>
        <v>8.2223386730950754E-3</v>
      </c>
      <c r="R74" s="2">
        <f t="shared" si="21"/>
        <v>8.2698498920397157E-3</v>
      </c>
      <c r="S74" s="2">
        <f t="shared" si="22"/>
        <v>7.0288348813529744E-4</v>
      </c>
      <c r="T74" s="2">
        <f t="shared" si="23"/>
        <v>7.0288348813529744E-4</v>
      </c>
      <c r="U74" s="2">
        <f t="shared" si="16"/>
        <v>4062.5</v>
      </c>
    </row>
    <row r="75" spans="1:21" ht="10.5">
      <c r="A75" s="13">
        <v>27</v>
      </c>
      <c r="B75" s="6">
        <f t="shared" si="4"/>
        <v>184.59330985915494</v>
      </c>
      <c r="C75" s="8">
        <f t="shared" si="5"/>
        <v>3.2503886541597913E-3</v>
      </c>
      <c r="D75" s="14">
        <f t="shared" si="6"/>
        <v>115.99823943661971</v>
      </c>
      <c r="E75" s="15">
        <f t="shared" si="7"/>
        <v>0.97703936136729963</v>
      </c>
      <c r="F75" s="10">
        <f t="shared" si="17"/>
        <v>8.0862381407853512E-3</v>
      </c>
      <c r="G75" s="6">
        <f t="shared" si="8"/>
        <v>184.76980198019803</v>
      </c>
      <c r="H75" s="8">
        <f t="shared" si="9"/>
        <v>3.2472838828084181E-3</v>
      </c>
      <c r="I75" s="14">
        <f t="shared" si="10"/>
        <v>116.240099009901</v>
      </c>
      <c r="J75" s="15">
        <f t="shared" si="11"/>
        <v>0.97746460005090618</v>
      </c>
      <c r="K75" s="10">
        <f t="shared" si="18"/>
        <v>8.1161039301707039E-3</v>
      </c>
      <c r="L75" s="6">
        <f t="shared" si="12"/>
        <v>184.86545801526717</v>
      </c>
      <c r="M75" s="8">
        <f t="shared" si="13"/>
        <v>3.2456036213668903E-3</v>
      </c>
      <c r="N75" s="14">
        <f t="shared" si="14"/>
        <v>116.37118320610688</v>
      </c>
      <c r="O75" s="15">
        <f t="shared" si="15"/>
        <v>0.97769473363649029</v>
      </c>
      <c r="P75" s="10">
        <f t="shared" si="19"/>
        <v>8.1322758653554761E-3</v>
      </c>
      <c r="Q75" s="2">
        <f t="shared" si="20"/>
        <v>8.0862381407853512E-3</v>
      </c>
      <c r="R75" s="2">
        <f t="shared" si="21"/>
        <v>8.1322758653554761E-3</v>
      </c>
      <c r="S75" s="2">
        <f t="shared" si="22"/>
        <v>6.5537226919065716E-4</v>
      </c>
      <c r="T75" s="2">
        <f t="shared" si="23"/>
        <v>6.5537226919065716E-4</v>
      </c>
      <c r="U75" s="2">
        <f t="shared" si="16"/>
        <v>4218.75</v>
      </c>
    </row>
    <row r="76" spans="1:21" ht="10.5">
      <c r="A76" s="13">
        <v>28</v>
      </c>
      <c r="B76" s="6">
        <f t="shared" si="4"/>
        <v>186.13380281690141</v>
      </c>
      <c r="C76" s="8">
        <f t="shared" si="5"/>
        <v>3.2234875714123564E-3</v>
      </c>
      <c r="D76" s="14">
        <f t="shared" si="6"/>
        <v>114.45774647887325</v>
      </c>
      <c r="E76" s="15">
        <f t="shared" si="7"/>
        <v>0.96895312322651428</v>
      </c>
      <c r="F76" s="10">
        <f t="shared" si="17"/>
        <v>7.9534890836048255E-3</v>
      </c>
      <c r="G76" s="6">
        <f t="shared" si="8"/>
        <v>186.31683168316832</v>
      </c>
      <c r="H76" s="8">
        <f t="shared" si="9"/>
        <v>3.2203209692847272E-3</v>
      </c>
      <c r="I76" s="14">
        <f t="shared" si="10"/>
        <v>114.6930693069307</v>
      </c>
      <c r="J76" s="15">
        <f t="shared" si="11"/>
        <v>0.96934849612073548</v>
      </c>
      <c r="K76" s="10">
        <f t="shared" si="18"/>
        <v>7.982434221055712E-3</v>
      </c>
      <c r="L76" s="6">
        <f t="shared" si="12"/>
        <v>186.41603053435114</v>
      </c>
      <c r="M76" s="8">
        <f t="shared" si="13"/>
        <v>3.2186073176224891E-3</v>
      </c>
      <c r="N76" s="14">
        <f t="shared" si="14"/>
        <v>114.82061068702291</v>
      </c>
      <c r="O76" s="15">
        <f t="shared" si="15"/>
        <v>0.96956245777113481</v>
      </c>
      <c r="P76" s="10">
        <f t="shared" si="19"/>
        <v>7.998106462178467E-3</v>
      </c>
      <c r="Q76" s="2">
        <f t="shared" si="20"/>
        <v>7.9534890836048255E-3</v>
      </c>
      <c r="R76" s="2">
        <f t="shared" si="21"/>
        <v>7.998106462178467E-3</v>
      </c>
      <c r="S76" s="2">
        <f t="shared" si="22"/>
        <v>6.0933454462053227E-4</v>
      </c>
      <c r="T76" s="2">
        <f t="shared" si="23"/>
        <v>6.0933454462053227E-4</v>
      </c>
      <c r="U76" s="2">
        <f t="shared" si="16"/>
        <v>4375</v>
      </c>
    </row>
    <row r="77" spans="1:21" ht="10.5">
      <c r="A77" s="13">
        <v>29</v>
      </c>
      <c r="B77" s="6">
        <f t="shared" si="4"/>
        <v>187.67429577464787</v>
      </c>
      <c r="C77" s="8">
        <f t="shared" si="5"/>
        <v>3.1970281147102693E-3</v>
      </c>
      <c r="D77" s="14">
        <f t="shared" si="6"/>
        <v>112.91725352112677</v>
      </c>
      <c r="E77" s="15">
        <f t="shared" si="7"/>
        <v>0.96099963414290945</v>
      </c>
      <c r="F77" s="10">
        <f t="shared" si="17"/>
        <v>7.8239823573613698E-3</v>
      </c>
      <c r="G77" s="6">
        <f t="shared" si="8"/>
        <v>187.86386138613861</v>
      </c>
      <c r="H77" s="8">
        <f t="shared" si="9"/>
        <v>3.1938021265662674E-3</v>
      </c>
      <c r="I77" s="14">
        <f t="shared" si="10"/>
        <v>113.14603960396039</v>
      </c>
      <c r="J77" s="15">
        <f t="shared" si="11"/>
        <v>0.96136606189967977</v>
      </c>
      <c r="K77" s="10">
        <f t="shared" si="18"/>
        <v>7.8520397883916626E-3</v>
      </c>
      <c r="L77" s="6">
        <f t="shared" si="12"/>
        <v>187.96660305343511</v>
      </c>
      <c r="M77" s="8">
        <f t="shared" si="13"/>
        <v>3.1920564092411253E-3</v>
      </c>
      <c r="N77" s="14">
        <f t="shared" si="14"/>
        <v>113.27003816793894</v>
      </c>
      <c r="O77" s="15">
        <f t="shared" si="15"/>
        <v>0.96156435130895634</v>
      </c>
      <c r="P77" s="10">
        <f t="shared" si="19"/>
        <v>7.8672302600876209E-3</v>
      </c>
      <c r="Q77" s="2">
        <f t="shared" si="20"/>
        <v>7.8239823573613698E-3</v>
      </c>
      <c r="R77" s="2">
        <f t="shared" si="21"/>
        <v>7.8672302600876209E-3</v>
      </c>
      <c r="S77" s="2">
        <f t="shared" si="22"/>
        <v>5.6471716604689082E-4</v>
      </c>
      <c r="T77" s="2">
        <f t="shared" si="23"/>
        <v>5.6471716604689082E-4</v>
      </c>
      <c r="U77" s="2">
        <f t="shared" si="16"/>
        <v>4531.25</v>
      </c>
    </row>
    <row r="78" spans="1:21" ht="10.5">
      <c r="A78" s="13">
        <v>30</v>
      </c>
      <c r="B78" s="6">
        <f t="shared" si="4"/>
        <v>189.21478873239437</v>
      </c>
      <c r="C78" s="8">
        <f t="shared" si="5"/>
        <v>3.1709994975528963E-3</v>
      </c>
      <c r="D78" s="14">
        <f t="shared" si="6"/>
        <v>111.37676056338029</v>
      </c>
      <c r="E78" s="15">
        <f t="shared" si="7"/>
        <v>0.95317565178554808</v>
      </c>
      <c r="F78" s="10">
        <f t="shared" si="17"/>
        <v>7.6976132249707563E-3</v>
      </c>
      <c r="G78" s="6">
        <f t="shared" si="8"/>
        <v>189.41089108910893</v>
      </c>
      <c r="H78" s="8">
        <f t="shared" si="9"/>
        <v>3.167716473693839E-3</v>
      </c>
      <c r="I78" s="14">
        <f t="shared" si="10"/>
        <v>111.5990099009901</v>
      </c>
      <c r="J78" s="15">
        <f t="shared" si="11"/>
        <v>0.95351402211128811</v>
      </c>
      <c r="K78" s="10">
        <f t="shared" si="18"/>
        <v>7.724814494660226E-3</v>
      </c>
      <c r="L78" s="6">
        <f t="shared" si="12"/>
        <v>189.51717557251908</v>
      </c>
      <c r="M78" s="8">
        <f t="shared" si="13"/>
        <v>3.1659399639501749E-3</v>
      </c>
      <c r="N78" s="14">
        <f t="shared" si="14"/>
        <v>111.71946564885496</v>
      </c>
      <c r="O78" s="15">
        <f t="shared" si="15"/>
        <v>0.95369712104886872</v>
      </c>
      <c r="P78" s="10">
        <f t="shared" si="19"/>
        <v>7.739540357794561E-3</v>
      </c>
      <c r="Q78" s="2">
        <f t="shared" si="20"/>
        <v>7.6976132249707563E-3</v>
      </c>
      <c r="R78" s="2">
        <f t="shared" si="21"/>
        <v>7.739540357794561E-3</v>
      </c>
      <c r="S78" s="2">
        <f t="shared" si="22"/>
        <v>5.214692633206397E-4</v>
      </c>
      <c r="T78" s="2">
        <f t="shared" si="23"/>
        <v>5.214692633206397E-4</v>
      </c>
      <c r="U78" s="2">
        <f t="shared" si="16"/>
        <v>4687.5</v>
      </c>
    </row>
    <row r="79" spans="1:21" ht="10.5">
      <c r="A79" s="13">
        <v>31</v>
      </c>
      <c r="B79" s="6">
        <f t="shared" si="4"/>
        <v>190.75528169014086</v>
      </c>
      <c r="C79" s="8">
        <f t="shared" si="5"/>
        <v>3.1453912818761591E-3</v>
      </c>
      <c r="D79" s="14">
        <f t="shared" si="6"/>
        <v>109.83626760563381</v>
      </c>
      <c r="E79" s="15">
        <f t="shared" si="7"/>
        <v>0.94547803856057733</v>
      </c>
      <c r="F79" s="10">
        <f t="shared" si="17"/>
        <v>7.5742811446247726E-3</v>
      </c>
      <c r="G79" s="6">
        <f t="shared" si="8"/>
        <v>190.95792079207922</v>
      </c>
      <c r="H79" s="8">
        <f t="shared" si="9"/>
        <v>3.1420534823129865E-3</v>
      </c>
      <c r="I79" s="14">
        <f t="shared" si="10"/>
        <v>110.05198019801981</v>
      </c>
      <c r="J79" s="15">
        <f t="shared" si="11"/>
        <v>0.94578920761662788</v>
      </c>
      <c r="K79" s="10">
        <f t="shared" si="18"/>
        <v>7.600656467113942E-3</v>
      </c>
      <c r="L79" s="6">
        <f t="shared" si="12"/>
        <v>191.06774809160305</v>
      </c>
      <c r="M79" s="8">
        <f t="shared" si="13"/>
        <v>3.1402474043517995E-3</v>
      </c>
      <c r="N79" s="14">
        <f t="shared" si="14"/>
        <v>110.16889312977099</v>
      </c>
      <c r="O79" s="15">
        <f t="shared" si="15"/>
        <v>0.94595758069107416</v>
      </c>
      <c r="P79" s="10">
        <f t="shared" si="19"/>
        <v>7.6149341567738338E-3</v>
      </c>
      <c r="Q79" s="2">
        <f t="shared" si="20"/>
        <v>7.5742811446247726E-3</v>
      </c>
      <c r="R79" s="2">
        <f t="shared" si="21"/>
        <v>7.6149341567738338E-3</v>
      </c>
      <c r="S79" s="2">
        <f t="shared" si="22"/>
        <v>4.7954213049683503E-4</v>
      </c>
      <c r="T79" s="2">
        <f t="shared" si="23"/>
        <v>4.7954213049683503E-4</v>
      </c>
      <c r="U79" s="2">
        <f t="shared" si="16"/>
        <v>4843.75</v>
      </c>
    </row>
    <row r="80" spans="1:21" ht="10.5">
      <c r="A80" s="13">
        <v>32</v>
      </c>
      <c r="B80" s="6">
        <f t="shared" ref="B80:B112" si="24">$B$30+$A80*$D$41</f>
        <v>192.29577464788733</v>
      </c>
      <c r="C80" s="8">
        <f t="shared" ref="C80:C111" si="25">$F$30/B80</f>
        <v>3.1201933640958028E-3</v>
      </c>
      <c r="D80" s="14">
        <f t="shared" ref="D80:D112" si="26">$A$30+$D$41*($D$26-$A80)</f>
        <v>108.29577464788733</v>
      </c>
      <c r="E80" s="15">
        <f t="shared" ref="E80:E111" si="27">$F$30+D80*C80</f>
        <v>0.93790375741595255</v>
      </c>
      <c r="F80" s="10">
        <f t="shared" si="17"/>
        <v>7.4538895697414675E-3</v>
      </c>
      <c r="G80" s="6">
        <f t="shared" ref="G80:G112" si="28">$B$30+$A80*$D$40</f>
        <v>192.50495049504951</v>
      </c>
      <c r="H80" s="8">
        <f t="shared" ref="H80:H111" si="29">$F$30/G80</f>
        <v>3.1168029625057857E-3</v>
      </c>
      <c r="I80" s="14">
        <f t="shared" ref="I80:I112" si="30">$A$30+$D$40*($D$26-$A80)</f>
        <v>108.50495049504951</v>
      </c>
      <c r="J80" s="15">
        <f t="shared" ref="J80:J111" si="31">$F$30+I80*H80</f>
        <v>0.93818855114951394</v>
      </c>
      <c r="K80" s="10">
        <f t="shared" si="18"/>
        <v>7.4794678937771808E-3</v>
      </c>
      <c r="L80" s="6">
        <f t="shared" ref="L80:L112" si="32">$B$30+$A80*$D$39</f>
        <v>192.61832061068702</v>
      </c>
      <c r="M80" s="8">
        <f t="shared" ref="M80:M111" si="33">$F$30/L80</f>
        <v>3.1149684936392819E-3</v>
      </c>
      <c r="N80" s="14">
        <f t="shared" ref="N80:N112" si="34">$A$30+$D$39*($D$26-$A80)</f>
        <v>108.61832061068702</v>
      </c>
      <c r="O80" s="15">
        <f t="shared" ref="O80:O111" si="35">$F$30+N80*M80</f>
        <v>0.93834264653430033</v>
      </c>
      <c r="P80" s="10">
        <f t="shared" si="19"/>
        <v>7.4933131551004895E-3</v>
      </c>
      <c r="Q80" s="2">
        <f t="shared" si="20"/>
        <v>7.4538895697414675E-3</v>
      </c>
      <c r="R80" s="2">
        <f t="shared" si="21"/>
        <v>7.4933131551004895E-3</v>
      </c>
      <c r="S80" s="2">
        <f t="shared" si="22"/>
        <v>4.3888911834777389E-4</v>
      </c>
      <c r="T80" s="2">
        <f t="shared" si="23"/>
        <v>4.3888911834777389E-4</v>
      </c>
      <c r="U80" s="2">
        <f t="shared" ref="U80:U113" si="36">A80*A$26/D$26</f>
        <v>5000</v>
      </c>
    </row>
    <row r="81" spans="1:21" ht="10.5">
      <c r="A81" s="13">
        <v>33</v>
      </c>
      <c r="B81" s="6">
        <f t="shared" si="24"/>
        <v>193.83626760563379</v>
      </c>
      <c r="C81" s="8">
        <f t="shared" si="25"/>
        <v>3.0953959618161835E-3</v>
      </c>
      <c r="D81" s="14">
        <f t="shared" si="26"/>
        <v>106.75528169014085</v>
      </c>
      <c r="E81" s="15">
        <f t="shared" si="27"/>
        <v>0.93044986784621109</v>
      </c>
      <c r="F81" s="10">
        <f t="shared" si="17"/>
        <v>7.336345759956675E-3</v>
      </c>
      <c r="G81" s="6">
        <f t="shared" si="28"/>
        <v>194.05198019801981</v>
      </c>
      <c r="H81" s="8">
        <f t="shared" si="29"/>
        <v>3.0919550493003559E-3</v>
      </c>
      <c r="I81" s="14">
        <f t="shared" si="30"/>
        <v>106.95792079207921</v>
      </c>
      <c r="J81" s="15">
        <f t="shared" si="31"/>
        <v>0.93070908325573676</v>
      </c>
      <c r="K81" s="10">
        <f t="shared" si="18"/>
        <v>7.3611548307411789E-3</v>
      </c>
      <c r="L81" s="6">
        <f t="shared" si="32"/>
        <v>194.16889312977099</v>
      </c>
      <c r="M81" s="8">
        <f t="shared" si="33"/>
        <v>3.0900933219977491E-3</v>
      </c>
      <c r="N81" s="14">
        <f t="shared" si="34"/>
        <v>107.06774809160305</v>
      </c>
      <c r="O81" s="15">
        <f t="shared" si="35"/>
        <v>0.93084933337919984</v>
      </c>
      <c r="P81" s="10">
        <f t="shared" si="19"/>
        <v>7.3745827527189611E-3</v>
      </c>
      <c r="Q81" s="2">
        <f t="shared" si="20"/>
        <v>7.336345759956675E-3</v>
      </c>
      <c r="R81" s="2">
        <f t="shared" si="21"/>
        <v>7.3745827527189611E-3</v>
      </c>
      <c r="S81" s="2">
        <f t="shared" si="22"/>
        <v>3.9946553298875198E-4</v>
      </c>
      <c r="T81" s="2">
        <f t="shared" si="23"/>
        <v>3.9946553298875198E-4</v>
      </c>
      <c r="U81" s="2">
        <f t="shared" si="36"/>
        <v>5156.25</v>
      </c>
    </row>
    <row r="82" spans="1:21" ht="10.5">
      <c r="A82" s="13">
        <v>34</v>
      </c>
      <c r="B82" s="6">
        <f t="shared" si="24"/>
        <v>195.37676056338029</v>
      </c>
      <c r="C82" s="8">
        <f t="shared" si="25"/>
        <v>3.0709896011678409E-3</v>
      </c>
      <c r="D82" s="14">
        <f t="shared" si="26"/>
        <v>105.21478873239437</v>
      </c>
      <c r="E82" s="15">
        <f t="shared" si="27"/>
        <v>0.92311352208625441</v>
      </c>
      <c r="F82" s="10">
        <f t="shared" si="17"/>
        <v>7.2215606024682577E-3</v>
      </c>
      <c r="G82" s="6">
        <f t="shared" si="28"/>
        <v>195.5990099009901</v>
      </c>
      <c r="H82" s="8">
        <f t="shared" si="29"/>
        <v>3.0675001898205563E-3</v>
      </c>
      <c r="I82" s="14">
        <f t="shared" si="30"/>
        <v>105.41089108910892</v>
      </c>
      <c r="J82" s="15">
        <f t="shared" si="31"/>
        <v>0.92334792842499558</v>
      </c>
      <c r="K82" s="10">
        <f t="shared" si="18"/>
        <v>7.2456270200462747E-3</v>
      </c>
      <c r="L82" s="6">
        <f t="shared" si="32"/>
        <v>195.71946564885496</v>
      </c>
      <c r="M82" s="8">
        <f t="shared" si="33"/>
        <v>3.0656122936513351E-3</v>
      </c>
      <c r="N82" s="14">
        <f t="shared" si="34"/>
        <v>105.51717557251908</v>
      </c>
      <c r="O82" s="15">
        <f t="shared" si="35"/>
        <v>0.92347475062648088</v>
      </c>
      <c r="P82" s="10">
        <f t="shared" si="19"/>
        <v>7.2586520674282617E-3</v>
      </c>
      <c r="Q82" s="2">
        <f t="shared" si="20"/>
        <v>7.2215606024682577E-3</v>
      </c>
      <c r="R82" s="2">
        <f t="shared" si="21"/>
        <v>7.2586520674282617E-3</v>
      </c>
      <c r="S82" s="2">
        <f t="shared" si="22"/>
        <v>3.6122854022646589E-4</v>
      </c>
      <c r="T82" s="2">
        <f t="shared" si="23"/>
        <v>3.6122854022646589E-4</v>
      </c>
      <c r="U82" s="2">
        <f t="shared" si="36"/>
        <v>5312.5</v>
      </c>
    </row>
    <row r="83" spans="1:21" ht="10.5">
      <c r="A83" s="13">
        <v>35</v>
      </c>
      <c r="B83" s="6">
        <f t="shared" si="24"/>
        <v>196.91725352112678</v>
      </c>
      <c r="C83" s="8">
        <f t="shared" si="25"/>
        <v>3.046965104739425E-3</v>
      </c>
      <c r="D83" s="14">
        <f t="shared" si="26"/>
        <v>103.67429577464789</v>
      </c>
      <c r="E83" s="15">
        <f t="shared" si="27"/>
        <v>0.91589196148378615</v>
      </c>
      <c r="F83" s="10">
        <f t="shared" si="17"/>
        <v>7.1094484430850313E-3</v>
      </c>
      <c r="G83" s="6">
        <f t="shared" si="28"/>
        <v>197.14603960396039</v>
      </c>
      <c r="H83" s="8">
        <f t="shared" si="29"/>
        <v>3.0434291310407172E-3</v>
      </c>
      <c r="I83" s="14">
        <f t="shared" si="30"/>
        <v>103.86386138613861</v>
      </c>
      <c r="J83" s="15">
        <f t="shared" si="31"/>
        <v>0.9161023014049493</v>
      </c>
      <c r="K83" s="10">
        <f t="shared" si="18"/>
        <v>7.1327977174867607E-3</v>
      </c>
      <c r="L83" s="6">
        <f t="shared" si="32"/>
        <v>197.27003816793894</v>
      </c>
      <c r="M83" s="8">
        <f t="shared" si="33"/>
        <v>3.0415161145212078E-3</v>
      </c>
      <c r="N83" s="14">
        <f t="shared" si="34"/>
        <v>103.96660305343511</v>
      </c>
      <c r="O83" s="15">
        <f t="shared" si="35"/>
        <v>0.91621609855905262</v>
      </c>
      <c r="P83" s="10">
        <f t="shared" si="19"/>
        <v>7.1454337609109242E-3</v>
      </c>
      <c r="Q83" s="2">
        <f t="shared" si="20"/>
        <v>7.1094484430850313E-3</v>
      </c>
      <c r="R83" s="2">
        <f t="shared" si="21"/>
        <v>7.1454337609109242E-3</v>
      </c>
      <c r="S83" s="2">
        <f t="shared" si="22"/>
        <v>3.2413707526646185E-4</v>
      </c>
      <c r="T83" s="2">
        <f t="shared" si="23"/>
        <v>3.2413707526646185E-4</v>
      </c>
      <c r="U83" s="2">
        <f t="shared" si="36"/>
        <v>5468.75</v>
      </c>
    </row>
    <row r="84" spans="1:21" ht="10.5">
      <c r="A84" s="13">
        <v>36</v>
      </c>
      <c r="B84" s="6">
        <f t="shared" si="24"/>
        <v>198.45774647887325</v>
      </c>
      <c r="C84" s="8">
        <f t="shared" si="25"/>
        <v>3.0233135800716792E-3</v>
      </c>
      <c r="D84" s="14">
        <f t="shared" si="26"/>
        <v>102.13380281690141</v>
      </c>
      <c r="E84" s="15">
        <f t="shared" si="27"/>
        <v>0.90878251304070112</v>
      </c>
      <c r="F84" s="10">
        <f t="shared" si="17"/>
        <v>6.9999269263867347E-3</v>
      </c>
      <c r="G84" s="6">
        <f t="shared" si="28"/>
        <v>198.69306930693068</v>
      </c>
      <c r="H84" s="8">
        <f t="shared" si="29"/>
        <v>3.019732908112418E-3</v>
      </c>
      <c r="I84" s="14">
        <f t="shared" si="30"/>
        <v>102.31683168316832</v>
      </c>
      <c r="J84" s="15">
        <f t="shared" si="31"/>
        <v>0.90896950368746254</v>
      </c>
      <c r="K84" s="10">
        <f t="shared" si="18"/>
        <v>7.0225835297311745E-3</v>
      </c>
      <c r="L84" s="6">
        <f t="shared" si="32"/>
        <v>198.82061068702291</v>
      </c>
      <c r="M84" s="8">
        <f t="shared" si="33"/>
        <v>3.0177957804611161E-3</v>
      </c>
      <c r="N84" s="14">
        <f t="shared" si="34"/>
        <v>102.41603053435114</v>
      </c>
      <c r="O84" s="15">
        <f t="shared" si="35"/>
        <v>0.90907066479814169</v>
      </c>
      <c r="P84" s="10">
        <f t="shared" si="19"/>
        <v>7.0348438741886232E-3</v>
      </c>
      <c r="Q84" s="2">
        <f t="shared" si="20"/>
        <v>6.9999269263867347E-3</v>
      </c>
      <c r="R84" s="2">
        <f t="shared" si="21"/>
        <v>7.0348438741886232E-3</v>
      </c>
      <c r="S84" s="2">
        <f t="shared" si="22"/>
        <v>2.8815175744056898E-4</v>
      </c>
      <c r="T84" s="2">
        <f t="shared" si="23"/>
        <v>2.8815175744056898E-4</v>
      </c>
      <c r="U84" s="2">
        <f t="shared" si="36"/>
        <v>5625</v>
      </c>
    </row>
    <row r="85" spans="1:21" ht="10.5">
      <c r="A85" s="13">
        <v>37</v>
      </c>
      <c r="B85" s="6">
        <f t="shared" si="24"/>
        <v>199.99823943661971</v>
      </c>
      <c r="C85" s="8">
        <f t="shared" si="25"/>
        <v>3.0000264086831748E-3</v>
      </c>
      <c r="D85" s="14">
        <f t="shared" si="26"/>
        <v>100.59330985915494</v>
      </c>
      <c r="E85" s="15">
        <f t="shared" si="27"/>
        <v>0.90178258611431439</v>
      </c>
      <c r="F85" s="10">
        <f t="shared" si="17"/>
        <v>6.8929168444366029E-3</v>
      </c>
      <c r="G85" s="6">
        <f t="shared" si="28"/>
        <v>200.240099009901</v>
      </c>
      <c r="H85" s="8">
        <f t="shared" si="29"/>
        <v>2.9964028332323815E-3</v>
      </c>
      <c r="I85" s="14">
        <f t="shared" si="30"/>
        <v>100.76980198019803</v>
      </c>
      <c r="J85" s="15">
        <f t="shared" si="31"/>
        <v>0.90194692015773137</v>
      </c>
      <c r="K85" s="10">
        <f t="shared" si="18"/>
        <v>6.9149042601822641E-3</v>
      </c>
      <c r="L85" s="6">
        <f t="shared" si="32"/>
        <v>200.37118320610688</v>
      </c>
      <c r="M85" s="8">
        <f t="shared" si="33"/>
        <v>2.9944425660391734E-3</v>
      </c>
      <c r="N85" s="14">
        <f t="shared" si="34"/>
        <v>100.86545801526717</v>
      </c>
      <c r="O85" s="15">
        <f t="shared" si="35"/>
        <v>0.90203582092395307</v>
      </c>
      <c r="P85" s="10">
        <f t="shared" si="19"/>
        <v>6.9268016719187253E-3</v>
      </c>
      <c r="Q85" s="2">
        <f t="shared" si="20"/>
        <v>6.8929168444366029E-3</v>
      </c>
      <c r="R85" s="2">
        <f t="shared" si="21"/>
        <v>6.9268016719187253E-3</v>
      </c>
      <c r="S85" s="2">
        <f t="shared" si="22"/>
        <v>2.532348096386805E-4</v>
      </c>
      <c r="T85" s="2">
        <f t="shared" si="23"/>
        <v>2.532348096386805E-4</v>
      </c>
      <c r="U85" s="2">
        <f t="shared" si="36"/>
        <v>5781.25</v>
      </c>
    </row>
    <row r="86" spans="1:21" ht="10.5">
      <c r="A86" s="13">
        <v>38</v>
      </c>
      <c r="B86" s="6">
        <f t="shared" si="24"/>
        <v>201.53873239436621</v>
      </c>
      <c r="C86" s="8">
        <f t="shared" si="25"/>
        <v>2.9770952355993498E-3</v>
      </c>
      <c r="D86" s="14">
        <f t="shared" si="26"/>
        <v>99.052816901408448</v>
      </c>
      <c r="E86" s="15">
        <f t="shared" si="27"/>
        <v>0.89488966926987779</v>
      </c>
      <c r="F86" s="10">
        <f t="shared" si="17"/>
        <v>6.7883419935250711E-3</v>
      </c>
      <c r="G86" s="6">
        <f t="shared" si="28"/>
        <v>201.78712871287129</v>
      </c>
      <c r="H86" s="8">
        <f t="shared" si="29"/>
        <v>2.9734304850224475E-3</v>
      </c>
      <c r="I86" s="14">
        <f t="shared" si="30"/>
        <v>99.222772277227733</v>
      </c>
      <c r="J86" s="15">
        <f t="shared" si="31"/>
        <v>0.8950320158975491</v>
      </c>
      <c r="K86" s="10">
        <f t="shared" si="18"/>
        <v>6.8096827630463874E-3</v>
      </c>
      <c r="L86" s="6">
        <f t="shared" si="32"/>
        <v>201.92175572519085</v>
      </c>
      <c r="M86" s="8">
        <f t="shared" si="33"/>
        <v>2.9714480138365133E-3</v>
      </c>
      <c r="N86" s="14">
        <f t="shared" si="34"/>
        <v>99.314885496183209</v>
      </c>
      <c r="O86" s="15">
        <f t="shared" si="35"/>
        <v>0.89510901925203434</v>
      </c>
      <c r="P86" s="10">
        <f t="shared" si="19"/>
        <v>6.8212294950011909E-3</v>
      </c>
      <c r="Q86" s="2">
        <f t="shared" si="20"/>
        <v>6.7883419935250711E-3</v>
      </c>
      <c r="R86" s="2">
        <f t="shared" si="21"/>
        <v>6.8212294950011909E-3</v>
      </c>
      <c r="S86" s="2">
        <f t="shared" si="22"/>
        <v>2.193499821565581E-4</v>
      </c>
      <c r="T86" s="2">
        <f t="shared" si="23"/>
        <v>2.193499821565581E-4</v>
      </c>
      <c r="U86" s="2">
        <f t="shared" si="36"/>
        <v>5937.5</v>
      </c>
    </row>
    <row r="87" spans="1:21" ht="10.5">
      <c r="A87" s="13">
        <v>39</v>
      </c>
      <c r="B87" s="6">
        <f t="shared" si="24"/>
        <v>203.07922535211267</v>
      </c>
      <c r="C87" s="8">
        <f t="shared" si="25"/>
        <v>2.954511959358122E-3</v>
      </c>
      <c r="D87" s="14">
        <f t="shared" si="26"/>
        <v>97.512323943661983</v>
      </c>
      <c r="E87" s="15">
        <f t="shared" si="27"/>
        <v>0.88810132727635271</v>
      </c>
      <c r="F87" s="10">
        <f t="shared" si="17"/>
        <v>6.6861290384673255E-3</v>
      </c>
      <c r="G87" s="6">
        <f t="shared" si="28"/>
        <v>203.33415841584159</v>
      </c>
      <c r="H87" s="8">
        <f t="shared" si="29"/>
        <v>2.9508076983943417E-3</v>
      </c>
      <c r="I87" s="14">
        <f t="shared" si="30"/>
        <v>97.675742574257427</v>
      </c>
      <c r="J87" s="15">
        <f t="shared" si="31"/>
        <v>0.88822233313450272</v>
      </c>
      <c r="K87" s="10">
        <f t="shared" si="18"/>
        <v>6.7068448051159635E-3</v>
      </c>
      <c r="L87" s="6">
        <f t="shared" si="32"/>
        <v>203.47232824427482</v>
      </c>
      <c r="M87" s="8">
        <f t="shared" si="33"/>
        <v>2.9488039242352476E-3</v>
      </c>
      <c r="N87" s="14">
        <f t="shared" si="34"/>
        <v>97.764312977099237</v>
      </c>
      <c r="O87" s="15">
        <f t="shared" si="35"/>
        <v>0.88828778975703315</v>
      </c>
      <c r="P87" s="10">
        <f t="shared" si="19"/>
        <v>6.7180526209843494E-3</v>
      </c>
      <c r="Q87" s="2">
        <f t="shared" si="20"/>
        <v>6.6861290384673255E-3</v>
      </c>
      <c r="R87" s="2">
        <f t="shared" si="21"/>
        <v>6.7180526209843494E-3</v>
      </c>
      <c r="S87" s="2">
        <f t="shared" si="22"/>
        <v>1.8646248068043825E-4</v>
      </c>
      <c r="T87" s="2">
        <f t="shared" si="23"/>
        <v>1.8646248068043825E-4</v>
      </c>
      <c r="U87" s="2">
        <f t="shared" si="36"/>
        <v>6093.75</v>
      </c>
    </row>
    <row r="88" spans="1:21" ht="10.5">
      <c r="A88" s="13">
        <v>40</v>
      </c>
      <c r="B88" s="6">
        <f t="shared" si="24"/>
        <v>204.61971830985917</v>
      </c>
      <c r="C88" s="8">
        <f t="shared" si="25"/>
        <v>2.93226872246696E-3</v>
      </c>
      <c r="D88" s="14">
        <f t="shared" si="26"/>
        <v>95.971830985915489</v>
      </c>
      <c r="E88" s="15">
        <f t="shared" si="27"/>
        <v>0.88141519823788539</v>
      </c>
      <c r="F88" s="10">
        <f t="shared" si="17"/>
        <v>6.586207383992515E-3</v>
      </c>
      <c r="G88" s="6">
        <f t="shared" si="28"/>
        <v>204.88118811881188</v>
      </c>
      <c r="H88" s="8">
        <f t="shared" si="29"/>
        <v>2.9285265548736287E-3</v>
      </c>
      <c r="I88" s="14">
        <f t="shared" si="30"/>
        <v>96.128712871287121</v>
      </c>
      <c r="J88" s="15">
        <f t="shared" si="31"/>
        <v>0.88151548832938675</v>
      </c>
      <c r="K88" s="10">
        <f t="shared" si="18"/>
        <v>6.6063189348042339E-3</v>
      </c>
      <c r="L88" s="6">
        <f t="shared" si="32"/>
        <v>205.02290076335879</v>
      </c>
      <c r="M88" s="8">
        <f t="shared" si="33"/>
        <v>2.9265023456698188E-3</v>
      </c>
      <c r="N88" s="14">
        <f t="shared" si="34"/>
        <v>96.213740458015266</v>
      </c>
      <c r="O88" s="15">
        <f t="shared" si="35"/>
        <v>0.8815697371360488</v>
      </c>
      <c r="P88" s="10">
        <f t="shared" si="19"/>
        <v>6.6171991318084711E-3</v>
      </c>
      <c r="Q88" s="2">
        <f t="shared" si="20"/>
        <v>6.586207383992515E-3</v>
      </c>
      <c r="R88" s="2">
        <f t="shared" si="21"/>
        <v>6.6171991318084711E-3</v>
      </c>
      <c r="S88" s="2">
        <f t="shared" si="22"/>
        <v>1.5453889816341437E-4</v>
      </c>
      <c r="T88" s="2">
        <f t="shared" si="23"/>
        <v>1.5453889816341437E-4</v>
      </c>
      <c r="U88" s="2">
        <f t="shared" si="36"/>
        <v>6250</v>
      </c>
    </row>
    <row r="89" spans="1:21" ht="10.5">
      <c r="A89" s="13">
        <v>41</v>
      </c>
      <c r="B89" s="6">
        <f t="shared" si="24"/>
        <v>206.16021126760563</v>
      </c>
      <c r="C89" s="8">
        <f t="shared" si="25"/>
        <v>2.9103579022878075E-3</v>
      </c>
      <c r="D89" s="14">
        <f t="shared" si="26"/>
        <v>94.431338028169023</v>
      </c>
      <c r="E89" s="15">
        <f t="shared" si="27"/>
        <v>0.87482899085389287</v>
      </c>
      <c r="F89" s="10">
        <f t="shared" si="17"/>
        <v>6.4885090528181699E-3</v>
      </c>
      <c r="G89" s="6">
        <f t="shared" si="28"/>
        <v>206.42821782178217</v>
      </c>
      <c r="H89" s="8">
        <f t="shared" si="29"/>
        <v>2.9065793733587539E-3</v>
      </c>
      <c r="I89" s="14">
        <f t="shared" si="30"/>
        <v>94.581683168316829</v>
      </c>
      <c r="J89" s="15">
        <f t="shared" si="31"/>
        <v>0.87490916939458252</v>
      </c>
      <c r="K89" s="10">
        <f t="shared" si="18"/>
        <v>6.5080363579969047E-3</v>
      </c>
      <c r="L89" s="6">
        <f t="shared" si="32"/>
        <v>206.57347328244276</v>
      </c>
      <c r="M89" s="8">
        <f t="shared" si="33"/>
        <v>2.9045355653174059E-3</v>
      </c>
      <c r="N89" s="14">
        <f t="shared" si="34"/>
        <v>94.663167938931295</v>
      </c>
      <c r="O89" s="15">
        <f t="shared" si="35"/>
        <v>0.87495253800424033</v>
      </c>
      <c r="P89" s="10">
        <f t="shared" si="19"/>
        <v>6.5185997884450453E-3</v>
      </c>
      <c r="Q89" s="2">
        <f t="shared" si="20"/>
        <v>6.4885090528181699E-3</v>
      </c>
      <c r="R89" s="2">
        <f t="shared" si="21"/>
        <v>6.5185997884450453E-3</v>
      </c>
      <c r="S89" s="2">
        <f t="shared" si="22"/>
        <v>1.2354715034745833E-4</v>
      </c>
      <c r="T89" s="2">
        <f t="shared" si="23"/>
        <v>1.2354715034745833E-4</v>
      </c>
      <c r="U89" s="2">
        <f t="shared" si="36"/>
        <v>6406.25</v>
      </c>
    </row>
    <row r="90" spans="1:21" ht="10.5">
      <c r="A90" s="13">
        <v>42</v>
      </c>
      <c r="B90" s="6">
        <f t="shared" si="24"/>
        <v>207.70070422535213</v>
      </c>
      <c r="C90" s="8">
        <f t="shared" si="25"/>
        <v>2.8887721023276311E-3</v>
      </c>
      <c r="D90" s="14">
        <f t="shared" si="26"/>
        <v>92.890845070422529</v>
      </c>
      <c r="E90" s="15">
        <f t="shared" si="27"/>
        <v>0.8683404818010747</v>
      </c>
      <c r="F90" s="10">
        <f t="shared" si="17"/>
        <v>6.392968569999935E-3</v>
      </c>
      <c r="G90" s="6">
        <f t="shared" si="28"/>
        <v>207.97524752475249</v>
      </c>
      <c r="H90" s="8">
        <f t="shared" si="29"/>
        <v>2.8849587012925184E-3</v>
      </c>
      <c r="I90" s="14">
        <f t="shared" si="30"/>
        <v>93.034653465346537</v>
      </c>
      <c r="J90" s="15">
        <f t="shared" si="31"/>
        <v>0.86840113303658562</v>
      </c>
      <c r="K90" s="10">
        <f t="shared" si="18"/>
        <v>6.4119308203228753E-3</v>
      </c>
      <c r="L90" s="6">
        <f t="shared" si="32"/>
        <v>208.12404580152673</v>
      </c>
      <c r="M90" s="8">
        <f t="shared" si="33"/>
        <v>2.8828961002044799E-3</v>
      </c>
      <c r="N90" s="14">
        <f t="shared" si="34"/>
        <v>93.112595419847324</v>
      </c>
      <c r="O90" s="15">
        <f t="shared" si="35"/>
        <v>0.86843393821579529</v>
      </c>
      <c r="P90" s="10">
        <f t="shared" si="19"/>
        <v>6.4221879120258674E-3</v>
      </c>
      <c r="Q90" s="2">
        <f t="shared" si="20"/>
        <v>6.392968569999935E-3</v>
      </c>
      <c r="R90" s="2">
        <f t="shared" si="21"/>
        <v>6.4221879120258674E-3</v>
      </c>
      <c r="S90" s="2">
        <f t="shared" si="22"/>
        <v>9.345641472058297E-5</v>
      </c>
      <c r="T90" s="2">
        <f t="shared" si="23"/>
        <v>9.345641472058297E-5</v>
      </c>
      <c r="U90" s="2">
        <f t="shared" si="36"/>
        <v>6562.5</v>
      </c>
    </row>
    <row r="91" spans="1:21" ht="10.5">
      <c r="A91" s="13">
        <v>43</v>
      </c>
      <c r="B91" s="6">
        <f t="shared" si="24"/>
        <v>209.24119718309859</v>
      </c>
      <c r="C91" s="8">
        <f t="shared" si="25"/>
        <v>2.8675041439137055E-3</v>
      </c>
      <c r="D91" s="14">
        <f t="shared" si="26"/>
        <v>91.350352112676063</v>
      </c>
      <c r="E91" s="15">
        <f t="shared" si="27"/>
        <v>0.86194751323107477</v>
      </c>
      <c r="F91" s="10">
        <f t="shared" si="17"/>
        <v>6.2995228532056746E-3</v>
      </c>
      <c r="G91" s="6">
        <f t="shared" si="28"/>
        <v>209.52227722772278</v>
      </c>
      <c r="H91" s="8">
        <f t="shared" si="29"/>
        <v>2.863657306224674E-3</v>
      </c>
      <c r="I91" s="14">
        <f t="shared" si="30"/>
        <v>91.487623762376245</v>
      </c>
      <c r="J91" s="15">
        <f t="shared" si="31"/>
        <v>0.86198920221626274</v>
      </c>
      <c r="K91" s="10">
        <f t="shared" si="18"/>
        <v>6.317938495463471E-3</v>
      </c>
      <c r="L91" s="6">
        <f t="shared" si="32"/>
        <v>209.6746183206107</v>
      </c>
      <c r="M91" s="8">
        <f t="shared" si="33"/>
        <v>2.8615766887079667E-3</v>
      </c>
      <c r="N91" s="14">
        <f t="shared" si="34"/>
        <v>91.562022900763367</v>
      </c>
      <c r="O91" s="15">
        <f t="shared" si="35"/>
        <v>0.86201175030376942</v>
      </c>
      <c r="P91" s="10">
        <f t="shared" si="19"/>
        <v>6.3278992710811277E-3</v>
      </c>
      <c r="Q91" s="2">
        <f t="shared" si="20"/>
        <v>6.2995228532056746E-3</v>
      </c>
      <c r="R91" s="2">
        <f t="shared" si="21"/>
        <v>6.3278992710811277E-3</v>
      </c>
      <c r="S91" s="2">
        <f t="shared" si="22"/>
        <v>6.4237072694650621E-5</v>
      </c>
      <c r="T91" s="2">
        <f t="shared" si="23"/>
        <v>6.4237072694650621E-5</v>
      </c>
      <c r="U91" s="2">
        <f t="shared" si="36"/>
        <v>6718.75</v>
      </c>
    </row>
    <row r="92" spans="1:21" ht="10.5">
      <c r="A92" s="13">
        <v>44</v>
      </c>
      <c r="B92" s="6">
        <f t="shared" si="24"/>
        <v>210.78169014084506</v>
      </c>
      <c r="C92" s="8">
        <f t="shared" si="25"/>
        <v>2.8465470582339381E-3</v>
      </c>
      <c r="D92" s="14">
        <f t="shared" si="26"/>
        <v>89.809859154929583</v>
      </c>
      <c r="E92" s="15">
        <f t="shared" si="27"/>
        <v>0.85564799037786909</v>
      </c>
      <c r="F92" s="10">
        <f t="shared" si="17"/>
        <v>6.2081111085551255E-3</v>
      </c>
      <c r="G92" s="6">
        <f t="shared" si="28"/>
        <v>211.06930693069307</v>
      </c>
      <c r="H92" s="8">
        <f t="shared" si="29"/>
        <v>2.842668167745567E-3</v>
      </c>
      <c r="I92" s="14">
        <f t="shared" si="30"/>
        <v>89.940594059405939</v>
      </c>
      <c r="J92" s="15">
        <f t="shared" si="31"/>
        <v>0.85567126372079927</v>
      </c>
      <c r="K92" s="10">
        <f t="shared" si="18"/>
        <v>6.225997879151679E-3</v>
      </c>
      <c r="L92" s="6">
        <f t="shared" si="32"/>
        <v>211.22519083969465</v>
      </c>
      <c r="M92" s="8">
        <f t="shared" si="33"/>
        <v>2.8405702824307474E-3</v>
      </c>
      <c r="N92" s="14">
        <f t="shared" si="34"/>
        <v>90.011450381679396</v>
      </c>
      <c r="O92" s="15">
        <f t="shared" si="35"/>
        <v>0.85568385103268829</v>
      </c>
      <c r="P92" s="10">
        <f t="shared" si="19"/>
        <v>6.2356719745284561E-3</v>
      </c>
      <c r="Q92" s="2">
        <f t="shared" si="20"/>
        <v>6.2081111085551255E-3</v>
      </c>
      <c r="R92" s="2">
        <f t="shared" si="21"/>
        <v>6.2356719745284561E-3</v>
      </c>
      <c r="S92" s="2">
        <f t="shared" si="22"/>
        <v>3.5860654819197535E-5</v>
      </c>
      <c r="T92" s="2">
        <f t="shared" si="23"/>
        <v>3.5860654819197535E-5</v>
      </c>
      <c r="U92" s="2">
        <f t="shared" si="36"/>
        <v>6875</v>
      </c>
    </row>
    <row r="93" spans="1:21" ht="10.5">
      <c r="A93" s="13">
        <v>45</v>
      </c>
      <c r="B93" s="6">
        <f t="shared" si="24"/>
        <v>212.32218309859155</v>
      </c>
      <c r="C93" s="8">
        <f t="shared" si="25"/>
        <v>2.825894078723704E-3</v>
      </c>
      <c r="D93" s="14">
        <f t="shared" si="26"/>
        <v>88.269366197183103</v>
      </c>
      <c r="E93" s="15">
        <f t="shared" si="27"/>
        <v>0.84943987926931397</v>
      </c>
      <c r="F93" s="10">
        <f t="shared" si="17"/>
        <v>6.118674731717455E-3</v>
      </c>
      <c r="G93" s="6">
        <f t="shared" si="28"/>
        <v>212.61633663366337</v>
      </c>
      <c r="H93" s="8">
        <f t="shared" si="29"/>
        <v>2.8219844697719362E-3</v>
      </c>
      <c r="I93" s="14">
        <f t="shared" si="30"/>
        <v>88.393564356435647</v>
      </c>
      <c r="J93" s="15">
        <f t="shared" si="31"/>
        <v>0.84944526584164759</v>
      </c>
      <c r="K93" s="10">
        <f t="shared" si="18"/>
        <v>6.1360496885305427E-3</v>
      </c>
      <c r="L93" s="6">
        <f t="shared" si="32"/>
        <v>212.77576335877862</v>
      </c>
      <c r="M93" s="8">
        <f t="shared" si="33"/>
        <v>2.8198700384323891E-3</v>
      </c>
      <c r="N93" s="14">
        <f t="shared" si="34"/>
        <v>88.460877862595424</v>
      </c>
      <c r="O93" s="15">
        <f t="shared" si="35"/>
        <v>0.84944817905815984</v>
      </c>
      <c r="P93" s="10">
        <f t="shared" si="19"/>
        <v>6.1454463700816309E-3</v>
      </c>
      <c r="Q93" s="2">
        <f t="shared" si="20"/>
        <v>6.118674731717455E-3</v>
      </c>
      <c r="R93" s="2">
        <f t="shared" si="21"/>
        <v>6.1454463700816309E-3</v>
      </c>
      <c r="S93" s="2">
        <f t="shared" si="22"/>
        <v>8.2997888458669067E-6</v>
      </c>
      <c r="T93" s="2">
        <f t="shared" si="23"/>
        <v>8.2997888458669067E-6</v>
      </c>
      <c r="U93" s="2">
        <f t="shared" si="36"/>
        <v>7031.25</v>
      </c>
    </row>
    <row r="94" spans="1:21" ht="10.5">
      <c r="A94" s="13">
        <v>46</v>
      </c>
      <c r="B94" s="6">
        <f t="shared" si="24"/>
        <v>213.86267605633805</v>
      </c>
      <c r="C94" s="8">
        <f t="shared" si="25"/>
        <v>2.8055386337817144E-3</v>
      </c>
      <c r="D94" s="14">
        <f t="shared" si="26"/>
        <v>86.728873239436624</v>
      </c>
      <c r="E94" s="15">
        <f t="shared" si="27"/>
        <v>0.84332120453759651</v>
      </c>
      <c r="F94" s="10">
        <f t="shared" si="17"/>
        <v>6.0311572139567504E-3</v>
      </c>
      <c r="G94" s="6">
        <f t="shared" si="28"/>
        <v>214.16336633663366</v>
      </c>
      <c r="H94" s="8">
        <f t="shared" si="29"/>
        <v>2.8015995931670559E-3</v>
      </c>
      <c r="I94" s="14">
        <f t="shared" si="30"/>
        <v>86.846534653465341</v>
      </c>
      <c r="J94" s="15">
        <f t="shared" si="31"/>
        <v>0.84330921615311705</v>
      </c>
      <c r="K94" s="10">
        <f t="shared" si="18"/>
        <v>6.0480367665632917E-3</v>
      </c>
      <c r="L94" s="6">
        <f t="shared" si="32"/>
        <v>214.32633587786259</v>
      </c>
      <c r="M94" s="8">
        <f t="shared" si="33"/>
        <v>2.7994693117971274E-3</v>
      </c>
      <c r="N94" s="14">
        <f t="shared" si="34"/>
        <v>86.910305343511453</v>
      </c>
      <c r="O94" s="15">
        <f t="shared" si="35"/>
        <v>0.8433027326880782</v>
      </c>
      <c r="P94" s="10">
        <f t="shared" si="19"/>
        <v>6.057164947768201E-3</v>
      </c>
      <c r="Q94" s="2">
        <f t="shared" si="20"/>
        <v>6.0311572139567504E-3</v>
      </c>
      <c r="R94" s="2">
        <f t="shared" si="21"/>
        <v>6.057164947768201E-3</v>
      </c>
      <c r="S94" s="2">
        <f t="shared" si="22"/>
        <v>-1.8471849518308936E-5</v>
      </c>
      <c r="T94" s="2">
        <f t="shared" si="23"/>
        <v>1.8471849518308936E-5</v>
      </c>
      <c r="U94" s="2">
        <f t="shared" si="36"/>
        <v>7187.5</v>
      </c>
    </row>
    <row r="95" spans="1:21" ht="10.5">
      <c r="A95" s="13">
        <v>47</v>
      </c>
      <c r="B95" s="6">
        <f t="shared" si="24"/>
        <v>215.40316901408451</v>
      </c>
      <c r="C95" s="8">
        <f t="shared" si="25"/>
        <v>2.7854743397984455E-3</v>
      </c>
      <c r="D95" s="14">
        <f t="shared" si="26"/>
        <v>85.188380281690144</v>
      </c>
      <c r="E95" s="15">
        <f t="shared" si="27"/>
        <v>0.83729004732363976</v>
      </c>
      <c r="F95" s="10">
        <f t="shared" si="17"/>
        <v>5.9455040528483272E-3</v>
      </c>
      <c r="G95" s="6">
        <f t="shared" si="28"/>
        <v>215.71039603960395</v>
      </c>
      <c r="H95" s="8">
        <f t="shared" si="29"/>
        <v>2.7815071086784398E-3</v>
      </c>
      <c r="I95" s="14">
        <f t="shared" si="30"/>
        <v>85.299504950495049</v>
      </c>
      <c r="J95" s="15">
        <f t="shared" si="31"/>
        <v>0.83726117938655376</v>
      </c>
      <c r="K95" s="10">
        <f t="shared" si="18"/>
        <v>5.9619039912112148E-3</v>
      </c>
      <c r="L95" s="6">
        <f t="shared" si="32"/>
        <v>215.87690839694656</v>
      </c>
      <c r="M95" s="8">
        <f t="shared" si="33"/>
        <v>2.7793616485221381E-3</v>
      </c>
      <c r="N95" s="14">
        <f t="shared" si="34"/>
        <v>85.359732824427482</v>
      </c>
      <c r="O95" s="15">
        <f t="shared" si="35"/>
        <v>0.83724556774031</v>
      </c>
      <c r="P95" s="10">
        <f t="shared" si="19"/>
        <v>5.9707722482621461E-3</v>
      </c>
      <c r="Q95" s="2">
        <f t="shared" si="20"/>
        <v>5.9455040528483272E-3</v>
      </c>
      <c r="R95" s="2">
        <f t="shared" si="21"/>
        <v>5.9707722482621461E-3</v>
      </c>
      <c r="S95" s="2">
        <f t="shared" si="22"/>
        <v>-4.4479583329759542E-5</v>
      </c>
      <c r="T95" s="2">
        <f t="shared" si="23"/>
        <v>4.4479583329759542E-5</v>
      </c>
      <c r="U95" s="2">
        <f t="shared" si="36"/>
        <v>7343.75</v>
      </c>
    </row>
    <row r="96" spans="1:21" ht="10.5">
      <c r="A96" s="13">
        <v>48</v>
      </c>
      <c r="B96" s="6">
        <f t="shared" si="24"/>
        <v>216.94366197183098</v>
      </c>
      <c r="C96" s="8">
        <f t="shared" si="25"/>
        <v>2.7656949944815947E-3</v>
      </c>
      <c r="D96" s="14">
        <f t="shared" si="26"/>
        <v>83.647887323943664</v>
      </c>
      <c r="E96" s="15">
        <f t="shared" si="27"/>
        <v>0.83134454327079144</v>
      </c>
      <c r="F96" s="10">
        <f t="shared" si="17"/>
        <v>5.8616626674022898E-3</v>
      </c>
      <c r="G96" s="6">
        <f t="shared" si="28"/>
        <v>217.25742574257424</v>
      </c>
      <c r="H96" s="8">
        <f t="shared" si="29"/>
        <v>2.7617007701772776E-3</v>
      </c>
      <c r="I96" s="14">
        <f t="shared" si="30"/>
        <v>83.752475247524757</v>
      </c>
      <c r="J96" s="15">
        <f t="shared" si="31"/>
        <v>0.83129927539534254</v>
      </c>
      <c r="K96" s="10">
        <f t="shared" si="18"/>
        <v>5.8775981891024953E-3</v>
      </c>
      <c r="L96" s="6">
        <f t="shared" si="32"/>
        <v>217.42748091603053</v>
      </c>
      <c r="M96" s="8">
        <f t="shared" si="33"/>
        <v>2.7595407787101077E-3</v>
      </c>
      <c r="N96" s="14">
        <f t="shared" si="34"/>
        <v>83.809160305343511</v>
      </c>
      <c r="O96" s="15">
        <f t="shared" si="35"/>
        <v>0.83127479549204786</v>
      </c>
      <c r="P96" s="10">
        <f t="shared" si="19"/>
        <v>5.8862147757607897E-3</v>
      </c>
      <c r="Q96" s="2">
        <f t="shared" si="20"/>
        <v>5.8616626674022898E-3</v>
      </c>
      <c r="R96" s="2">
        <f t="shared" si="21"/>
        <v>5.8862147757607897E-3</v>
      </c>
      <c r="S96" s="2">
        <f t="shared" si="22"/>
        <v>-6.9747778743578515E-5</v>
      </c>
      <c r="T96" s="2">
        <f t="shared" si="23"/>
        <v>6.9747778743578515E-5</v>
      </c>
      <c r="U96" s="2">
        <f t="shared" si="36"/>
        <v>7500</v>
      </c>
    </row>
    <row r="97" spans="1:21" ht="10.5">
      <c r="A97" s="13">
        <v>49</v>
      </c>
      <c r="B97" s="6">
        <f t="shared" si="24"/>
        <v>218.48415492957747</v>
      </c>
      <c r="C97" s="8">
        <f t="shared" si="25"/>
        <v>2.7461945704639035E-3</v>
      </c>
      <c r="D97" s="14">
        <f t="shared" si="26"/>
        <v>82.107394366197184</v>
      </c>
      <c r="E97" s="15">
        <f t="shared" si="27"/>
        <v>0.82548288060338915</v>
      </c>
      <c r="F97" s="10">
        <f t="shared" si="17"/>
        <v>5.7795823173456551E-3</v>
      </c>
      <c r="G97" s="6">
        <f t="shared" si="28"/>
        <v>218.80445544554456</v>
      </c>
      <c r="H97" s="8">
        <f t="shared" si="29"/>
        <v>2.7421745081846667E-3</v>
      </c>
      <c r="I97" s="14">
        <f t="shared" si="30"/>
        <v>82.205445544554465</v>
      </c>
      <c r="J97" s="15">
        <f t="shared" si="31"/>
        <v>0.82542167720624005</v>
      </c>
      <c r="K97" s="10">
        <f t="shared" si="18"/>
        <v>5.7950680534464283E-3</v>
      </c>
      <c r="L97" s="6">
        <f t="shared" si="32"/>
        <v>218.9780534351145</v>
      </c>
      <c r="M97" s="8">
        <f t="shared" si="33"/>
        <v>2.7400006100510264E-3</v>
      </c>
      <c r="N97" s="14">
        <f t="shared" si="34"/>
        <v>82.25858778625954</v>
      </c>
      <c r="O97" s="15">
        <f t="shared" si="35"/>
        <v>0.82538858071628707</v>
      </c>
      <c r="P97" s="10">
        <f t="shared" si="19"/>
        <v>5.8034409151499489E-3</v>
      </c>
      <c r="Q97" s="2">
        <f t="shared" si="20"/>
        <v>5.7795823173456551E-3</v>
      </c>
      <c r="R97" s="2">
        <f t="shared" si="21"/>
        <v>5.8034409151499489E-3</v>
      </c>
      <c r="S97" s="2">
        <f t="shared" si="22"/>
        <v>-9.4299887102078372E-5</v>
      </c>
      <c r="T97" s="2">
        <f t="shared" si="23"/>
        <v>9.4299887102078372E-5</v>
      </c>
      <c r="U97" s="2">
        <f t="shared" si="36"/>
        <v>7656.25</v>
      </c>
    </row>
    <row r="98" spans="1:21" ht="10.5">
      <c r="A98" s="13">
        <v>50</v>
      </c>
      <c r="B98" s="6">
        <f t="shared" si="24"/>
        <v>220.02464788732397</v>
      </c>
      <c r="C98" s="8">
        <f t="shared" si="25"/>
        <v>2.7269672091795091E-3</v>
      </c>
      <c r="D98" s="14">
        <f t="shared" si="26"/>
        <v>80.566901408450704</v>
      </c>
      <c r="E98" s="15">
        <f t="shared" si="27"/>
        <v>0.81970329828604349</v>
      </c>
      <c r="F98" s="10">
        <f t="shared" si="17"/>
        <v>5.6992140263354418E-3</v>
      </c>
      <c r="G98" s="6">
        <f t="shared" si="28"/>
        <v>220.35148514851485</v>
      </c>
      <c r="H98" s="8">
        <f t="shared" si="29"/>
        <v>2.7229224236705531E-3</v>
      </c>
      <c r="I98" s="14">
        <f t="shared" si="30"/>
        <v>80.658415841584159</v>
      </c>
      <c r="J98" s="15">
        <f t="shared" si="31"/>
        <v>0.81962660915279362</v>
      </c>
      <c r="K98" s="10">
        <f t="shared" si="18"/>
        <v>5.7142640659529897E-3</v>
      </c>
      <c r="L98" s="6">
        <f t="shared" si="32"/>
        <v>220.52862595419847</v>
      </c>
      <c r="M98" s="8">
        <f t="shared" si="33"/>
        <v>2.7207352215789611E-3</v>
      </c>
      <c r="N98" s="14">
        <f t="shared" si="34"/>
        <v>80.708015267175568</v>
      </c>
      <c r="O98" s="15">
        <f t="shared" si="35"/>
        <v>0.81958513980113712</v>
      </c>
      <c r="P98" s="10">
        <f t="shared" si="19"/>
        <v>5.7224008532169579E-3</v>
      </c>
      <c r="Q98" s="2">
        <f t="shared" si="20"/>
        <v>5.6992140263354418E-3</v>
      </c>
      <c r="R98" s="2">
        <f t="shared" si="21"/>
        <v>5.7224008532169579E-3</v>
      </c>
      <c r="S98" s="2">
        <f t="shared" si="22"/>
        <v>-1.1815848490637215E-4</v>
      </c>
      <c r="T98" s="2">
        <f t="shared" si="23"/>
        <v>1.1815848490637215E-4</v>
      </c>
      <c r="U98" s="2">
        <f t="shared" si="36"/>
        <v>7812.5</v>
      </c>
    </row>
    <row r="99" spans="1:21" ht="10.5">
      <c r="A99" s="13">
        <v>51</v>
      </c>
      <c r="B99" s="6">
        <f t="shared" si="24"/>
        <v>221.56514084507043</v>
      </c>
      <c r="C99" s="8">
        <f t="shared" si="25"/>
        <v>2.7080072149957488E-3</v>
      </c>
      <c r="D99" s="14">
        <f t="shared" si="26"/>
        <v>79.026408450704224</v>
      </c>
      <c r="E99" s="15">
        <f t="shared" si="27"/>
        <v>0.81400408425970805</v>
      </c>
      <c r="F99" s="10">
        <f t="shared" si="17"/>
        <v>5.6205105088795726E-3</v>
      </c>
      <c r="G99" s="6">
        <f t="shared" si="28"/>
        <v>221.89851485148515</v>
      </c>
      <c r="H99" s="8">
        <f t="shared" si="29"/>
        <v>2.7039387821120617E-3</v>
      </c>
      <c r="I99" s="14">
        <f t="shared" si="30"/>
        <v>79.111386138613867</v>
      </c>
      <c r="J99" s="15">
        <f t="shared" si="31"/>
        <v>0.81391234508684063</v>
      </c>
      <c r="K99" s="10">
        <f t="shared" si="18"/>
        <v>5.6351384225372669E-3</v>
      </c>
      <c r="L99" s="6">
        <f t="shared" si="32"/>
        <v>222.07919847328245</v>
      </c>
      <c r="M99" s="8">
        <f t="shared" si="33"/>
        <v>2.701738857690374E-3</v>
      </c>
      <c r="N99" s="14">
        <f t="shared" si="34"/>
        <v>79.157442748091597</v>
      </c>
      <c r="O99" s="15">
        <f t="shared" si="35"/>
        <v>0.81386273894792016</v>
      </c>
      <c r="P99" s="10">
        <f t="shared" si="19"/>
        <v>5.6430465036881872E-3</v>
      </c>
      <c r="Q99" s="2">
        <f t="shared" si="20"/>
        <v>5.6205105088795726E-3</v>
      </c>
      <c r="R99" s="2">
        <f t="shared" si="21"/>
        <v>5.6430465036881872E-3</v>
      </c>
      <c r="S99" s="2">
        <f t="shared" si="22"/>
        <v>-1.4134531178788823E-4</v>
      </c>
      <c r="T99" s="2">
        <f t="shared" si="23"/>
        <v>1.4134531178788823E-4</v>
      </c>
      <c r="U99" s="2">
        <f t="shared" si="36"/>
        <v>7968.75</v>
      </c>
    </row>
    <row r="100" spans="1:21" ht="10.5">
      <c r="A100" s="13">
        <v>52</v>
      </c>
      <c r="B100" s="6">
        <f t="shared" si="24"/>
        <v>223.1056338028169</v>
      </c>
      <c r="C100" s="8">
        <f t="shared" si="25"/>
        <v>2.689309049588081E-3</v>
      </c>
      <c r="D100" s="14">
        <f t="shared" si="26"/>
        <v>77.485915492957744</v>
      </c>
      <c r="E100" s="15">
        <f t="shared" si="27"/>
        <v>0.80838357375082848</v>
      </c>
      <c r="F100" s="10">
        <f t="shared" si="17"/>
        <v>5.5434261007685226E-3</v>
      </c>
      <c r="G100" s="6">
        <f t="shared" si="28"/>
        <v>223.44554455445547</v>
      </c>
      <c r="H100" s="8">
        <f t="shared" si="29"/>
        <v>2.6852180077986524E-3</v>
      </c>
      <c r="I100" s="14">
        <f t="shared" si="30"/>
        <v>77.56435643564356</v>
      </c>
      <c r="J100" s="15">
        <f t="shared" si="31"/>
        <v>0.80827720666430336</v>
      </c>
      <c r="K100" s="10">
        <f t="shared" si="18"/>
        <v>5.5576449625970303E-3</v>
      </c>
      <c r="L100" s="6">
        <f t="shared" si="32"/>
        <v>223.62977099236642</v>
      </c>
      <c r="M100" s="8">
        <f t="shared" si="33"/>
        <v>2.6830059224112915E-3</v>
      </c>
      <c r="N100" s="14">
        <f t="shared" si="34"/>
        <v>77.606870229007626</v>
      </c>
      <c r="O100" s="15">
        <f t="shared" si="35"/>
        <v>0.80821969244423197</v>
      </c>
      <c r="P100" s="10">
        <f t="shared" si="19"/>
        <v>5.5653314358798944E-3</v>
      </c>
      <c r="Q100" s="2">
        <f t="shared" si="20"/>
        <v>5.5434261007685226E-3</v>
      </c>
      <c r="R100" s="2">
        <f t="shared" si="21"/>
        <v>5.5653314358798944E-3</v>
      </c>
      <c r="S100" s="2">
        <f t="shared" si="22"/>
        <v>-1.638813065965028E-4</v>
      </c>
      <c r="T100" s="2">
        <f t="shared" si="23"/>
        <v>1.638813065965028E-4</v>
      </c>
      <c r="U100" s="2">
        <f t="shared" si="36"/>
        <v>8125</v>
      </c>
    </row>
    <row r="101" spans="1:21" ht="10.5">
      <c r="A101" s="13">
        <v>53</v>
      </c>
      <c r="B101" s="6">
        <f t="shared" si="24"/>
        <v>224.64612676056339</v>
      </c>
      <c r="C101" s="8">
        <f t="shared" si="25"/>
        <v>2.6708673265464461E-3</v>
      </c>
      <c r="D101" s="14">
        <f t="shared" si="26"/>
        <v>75.945422535211264</v>
      </c>
      <c r="E101" s="15">
        <f t="shared" si="27"/>
        <v>0.80284014765005995</v>
      </c>
      <c r="F101" s="10">
        <f t="shared" si="17"/>
        <v>5.4679166928235379E-3</v>
      </c>
      <c r="G101" s="6">
        <f t="shared" si="28"/>
        <v>224.99257425742576</v>
      </c>
      <c r="H101" s="8">
        <f t="shared" si="29"/>
        <v>2.6667546783722233E-3</v>
      </c>
      <c r="I101" s="14">
        <f t="shared" si="30"/>
        <v>76.017326732673268</v>
      </c>
      <c r="J101" s="15">
        <f t="shared" si="31"/>
        <v>0.80271956170170633</v>
      </c>
      <c r="K101" s="10">
        <f t="shared" si="18"/>
        <v>5.4817391016758199E-3</v>
      </c>
      <c r="L101" s="6">
        <f t="shared" si="32"/>
        <v>225.18034351145036</v>
      </c>
      <c r="M101" s="8">
        <f t="shared" si="33"/>
        <v>2.6645309739013259E-3</v>
      </c>
      <c r="N101" s="14">
        <f t="shared" si="34"/>
        <v>76.056297709923655</v>
      </c>
      <c r="O101" s="15">
        <f t="shared" si="35"/>
        <v>0.80265436100835208</v>
      </c>
      <c r="P101" s="10">
        <f t="shared" si="19"/>
        <v>5.4892108067645662E-3</v>
      </c>
      <c r="Q101" s="2">
        <f t="shared" si="20"/>
        <v>5.4679166928235379E-3</v>
      </c>
      <c r="R101" s="2">
        <f t="shared" si="21"/>
        <v>5.4892108067645662E-3</v>
      </c>
      <c r="S101" s="2">
        <f t="shared" si="22"/>
        <v>-1.8578664170787462E-4</v>
      </c>
      <c r="T101" s="2">
        <f t="shared" si="23"/>
        <v>1.8578664170787462E-4</v>
      </c>
      <c r="U101" s="2">
        <f t="shared" si="36"/>
        <v>8281.25</v>
      </c>
    </row>
    <row r="102" spans="1:21" ht="10.5">
      <c r="A102" s="13">
        <v>54</v>
      </c>
      <c r="B102" s="6">
        <f t="shared" si="24"/>
        <v>226.18661971830988</v>
      </c>
      <c r="C102" s="8">
        <f t="shared" si="25"/>
        <v>2.6526768062020327E-3</v>
      </c>
      <c r="D102" s="14">
        <f t="shared" si="26"/>
        <v>74.404929577464785</v>
      </c>
      <c r="E102" s="15">
        <f t="shared" si="27"/>
        <v>0.79737223095723642</v>
      </c>
      <c r="F102" s="10">
        <f t="shared" si="17"/>
        <v>5.3939396677793461E-3</v>
      </c>
      <c r="G102" s="6">
        <f t="shared" si="28"/>
        <v>226.53960396039605</v>
      </c>
      <c r="H102" s="8">
        <f t="shared" si="29"/>
        <v>2.6485435195909178E-3</v>
      </c>
      <c r="I102" s="14">
        <f t="shared" si="30"/>
        <v>74.470297029702976</v>
      </c>
      <c r="J102" s="15">
        <f t="shared" si="31"/>
        <v>0.79723782260003051</v>
      </c>
      <c r="K102" s="10">
        <f t="shared" si="18"/>
        <v>5.4073777673175893E-3</v>
      </c>
      <c r="L102" s="6">
        <f t="shared" si="32"/>
        <v>226.73091603053433</v>
      </c>
      <c r="M102" s="8">
        <f t="shared" si="33"/>
        <v>2.6463087191832134E-3</v>
      </c>
      <c r="N102" s="14">
        <f t="shared" si="34"/>
        <v>74.505725190839698</v>
      </c>
      <c r="O102" s="15">
        <f t="shared" si="35"/>
        <v>0.79716515020158751</v>
      </c>
      <c r="P102" s="10">
        <f t="shared" si="19"/>
        <v>5.4146412962668977E-3</v>
      </c>
      <c r="Q102" s="2">
        <f t="shared" si="20"/>
        <v>5.3939396677793461E-3</v>
      </c>
      <c r="R102" s="2">
        <f t="shared" si="21"/>
        <v>5.4146412962668977E-3</v>
      </c>
      <c r="S102" s="2">
        <f t="shared" si="22"/>
        <v>-2.0708075564890294E-4</v>
      </c>
      <c r="T102" s="2">
        <f t="shared" si="23"/>
        <v>2.0708075564890294E-4</v>
      </c>
      <c r="U102" s="2">
        <f t="shared" si="36"/>
        <v>8437.5</v>
      </c>
    </row>
    <row r="103" spans="1:21" ht="10.5">
      <c r="A103" s="13">
        <v>55</v>
      </c>
      <c r="B103" s="6">
        <f t="shared" si="24"/>
        <v>227.72711267605635</v>
      </c>
      <c r="C103" s="8">
        <f t="shared" si="25"/>
        <v>2.6347323906640171E-3</v>
      </c>
      <c r="D103" s="14">
        <f t="shared" si="26"/>
        <v>72.864436619718305</v>
      </c>
      <c r="E103" s="15">
        <f t="shared" si="27"/>
        <v>0.79197829128945707</v>
      </c>
      <c r="F103" s="10">
        <f t="shared" si="17"/>
        <v>5.3214538401389344E-3</v>
      </c>
      <c r="G103" s="6">
        <f t="shared" si="28"/>
        <v>228.08663366336634</v>
      </c>
      <c r="H103" s="8">
        <f t="shared" si="29"/>
        <v>2.6305794003060328E-3</v>
      </c>
      <c r="I103" s="14">
        <f t="shared" si="30"/>
        <v>72.92326732673267</v>
      </c>
      <c r="J103" s="15">
        <f t="shared" si="31"/>
        <v>0.79183044483271292</v>
      </c>
      <c r="K103" s="10">
        <f t="shared" si="18"/>
        <v>5.3345193379515932E-3</v>
      </c>
      <c r="L103" s="6">
        <f t="shared" si="32"/>
        <v>228.2814885496183</v>
      </c>
      <c r="M103" s="8">
        <f t="shared" si="33"/>
        <v>2.6283340090871472E-3</v>
      </c>
      <c r="N103" s="14">
        <f t="shared" si="34"/>
        <v>72.955152671755727</v>
      </c>
      <c r="O103" s="15">
        <f t="shared" si="35"/>
        <v>0.79175050890532062</v>
      </c>
      <c r="P103" s="10">
        <f t="shared" si="19"/>
        <v>5.341581045615551E-3</v>
      </c>
      <c r="Q103" s="2">
        <f t="shared" si="20"/>
        <v>5.3214538401389344E-3</v>
      </c>
      <c r="R103" s="2">
        <f t="shared" si="21"/>
        <v>5.341581045615551E-3</v>
      </c>
      <c r="S103" s="2">
        <f t="shared" si="22"/>
        <v>-2.2778238413645457E-4</v>
      </c>
      <c r="T103" s="2">
        <f t="shared" si="23"/>
        <v>2.2778238413645457E-4</v>
      </c>
      <c r="U103" s="2">
        <f t="shared" si="36"/>
        <v>8593.75</v>
      </c>
    </row>
    <row r="104" spans="1:21" ht="10.5">
      <c r="A104" s="13">
        <v>56</v>
      </c>
      <c r="B104" s="6">
        <f t="shared" si="24"/>
        <v>229.26760563380282</v>
      </c>
      <c r="C104" s="8">
        <f t="shared" si="25"/>
        <v>2.6170291190563948E-3</v>
      </c>
      <c r="D104" s="14">
        <f t="shared" si="26"/>
        <v>71.323943661971839</v>
      </c>
      <c r="E104" s="15">
        <f t="shared" si="27"/>
        <v>0.78665683744931814</v>
      </c>
      <c r="F104" s="10">
        <f t="shared" si="17"/>
        <v>5.2504193988371917E-3</v>
      </c>
      <c r="G104" s="6">
        <f t="shared" si="28"/>
        <v>229.63366336633663</v>
      </c>
      <c r="H104" s="8">
        <f t="shared" si="29"/>
        <v>2.612857327641961E-3</v>
      </c>
      <c r="I104" s="14">
        <f t="shared" si="30"/>
        <v>71.376237623762378</v>
      </c>
      <c r="J104" s="15">
        <f t="shared" si="31"/>
        <v>0.78649592549476133</v>
      </c>
      <c r="K104" s="10">
        <f t="shared" si="18"/>
        <v>5.2631235846357649E-3</v>
      </c>
      <c r="L104" s="6">
        <f t="shared" si="32"/>
        <v>229.83206106870227</v>
      </c>
      <c r="M104" s="8">
        <f t="shared" si="33"/>
        <v>2.6106018333997608E-3</v>
      </c>
      <c r="N104" s="14">
        <f t="shared" si="34"/>
        <v>71.404580152671755</v>
      </c>
      <c r="O104" s="15">
        <f t="shared" si="35"/>
        <v>0.78640892785970506</v>
      </c>
      <c r="P104" s="10">
        <f t="shared" si="19"/>
        <v>5.2699895985880429E-3</v>
      </c>
      <c r="Q104" s="2">
        <f t="shared" si="20"/>
        <v>5.2504193988371917E-3</v>
      </c>
      <c r="R104" s="2">
        <f t="shared" si="21"/>
        <v>5.2699895985880429E-3</v>
      </c>
      <c r="S104" s="2">
        <f t="shared" si="22"/>
        <v>-2.4790958961307119E-4</v>
      </c>
      <c r="T104" s="2">
        <f t="shared" si="23"/>
        <v>2.4790958961307119E-4</v>
      </c>
      <c r="U104" s="2">
        <f t="shared" si="36"/>
        <v>8750</v>
      </c>
    </row>
    <row r="105" spans="1:21" ht="10.5">
      <c r="A105" s="13">
        <v>57</v>
      </c>
      <c r="B105" s="6">
        <f t="shared" si="24"/>
        <v>230.80809859154931</v>
      </c>
      <c r="C105" s="8">
        <f t="shared" si="25"/>
        <v>2.59956216294556E-3</v>
      </c>
      <c r="D105" s="14">
        <f t="shared" si="26"/>
        <v>69.783450704225345</v>
      </c>
      <c r="E105" s="15">
        <f t="shared" si="27"/>
        <v>0.78140641805048094</v>
      </c>
      <c r="F105" s="10">
        <f t="shared" si="17"/>
        <v>5.1807978525632015E-3</v>
      </c>
      <c r="G105" s="6">
        <f t="shared" si="28"/>
        <v>231.18069306930693</v>
      </c>
      <c r="H105" s="8">
        <f t="shared" si="29"/>
        <v>2.5953724423696694E-3</v>
      </c>
      <c r="I105" s="14">
        <f t="shared" si="30"/>
        <v>69.829207920792072</v>
      </c>
      <c r="J105" s="15">
        <f t="shared" si="31"/>
        <v>0.78123280191012556</v>
      </c>
      <c r="K105" s="10">
        <f t="shared" si="18"/>
        <v>5.1931516155137025E-3</v>
      </c>
      <c r="L105" s="6">
        <f t="shared" si="32"/>
        <v>231.38263358778624</v>
      </c>
      <c r="M105" s="8">
        <f t="shared" si="33"/>
        <v>2.5931073162081581E-3</v>
      </c>
      <c r="N105" s="14">
        <f t="shared" si="34"/>
        <v>69.854007633587784</v>
      </c>
      <c r="O105" s="15">
        <f t="shared" si="35"/>
        <v>0.78113893826111702</v>
      </c>
      <c r="P105" s="10">
        <f t="shared" si="19"/>
        <v>5.1998278454915559E-3</v>
      </c>
      <c r="Q105" s="2">
        <f t="shared" si="20"/>
        <v>5.1807978525632015E-3</v>
      </c>
      <c r="R105" s="2">
        <f t="shared" si="21"/>
        <v>5.1998278454915559E-3</v>
      </c>
      <c r="S105" s="2">
        <f t="shared" si="22"/>
        <v>-2.6747978936392247E-4</v>
      </c>
      <c r="T105" s="2">
        <f t="shared" si="23"/>
        <v>2.6747978936392247E-4</v>
      </c>
      <c r="U105" s="2">
        <f t="shared" si="36"/>
        <v>8906.25</v>
      </c>
    </row>
    <row r="106" spans="1:21" ht="10.5">
      <c r="A106" s="13">
        <v>58</v>
      </c>
      <c r="B106" s="6">
        <f t="shared" si="24"/>
        <v>232.34859154929578</v>
      </c>
      <c r="C106" s="8">
        <f t="shared" si="25"/>
        <v>2.582326821949778E-3</v>
      </c>
      <c r="D106" s="14">
        <f t="shared" si="26"/>
        <v>68.242957746478879</v>
      </c>
      <c r="E106" s="15">
        <f t="shared" si="27"/>
        <v>0.77622562019791774</v>
      </c>
      <c r="F106" s="10">
        <f t="shared" si="17"/>
        <v>5.1125519776075157E-3</v>
      </c>
      <c r="G106" s="6">
        <f t="shared" si="28"/>
        <v>232.72772277227722</v>
      </c>
      <c r="H106" s="8">
        <f t="shared" si="29"/>
        <v>2.5781200144646996E-3</v>
      </c>
      <c r="I106" s="14">
        <f t="shared" si="30"/>
        <v>68.28217821782178</v>
      </c>
      <c r="J106" s="15">
        <f t="shared" si="31"/>
        <v>0.77603965029461186</v>
      </c>
      <c r="K106" s="10">
        <f t="shared" si="18"/>
        <v>5.1245658228378232E-3</v>
      </c>
      <c r="L106" s="6">
        <f t="shared" si="32"/>
        <v>232.93320610687022</v>
      </c>
      <c r="M106" s="8">
        <f t="shared" si="33"/>
        <v>2.5758457114299057E-3</v>
      </c>
      <c r="N106" s="14">
        <f t="shared" si="34"/>
        <v>68.303435114503813</v>
      </c>
      <c r="O106" s="15">
        <f t="shared" si="35"/>
        <v>0.77593911041562547</v>
      </c>
      <c r="P106" s="10">
        <f t="shared" si="19"/>
        <v>5.1310579697377845E-3</v>
      </c>
      <c r="Q106" s="2">
        <f t="shared" si="20"/>
        <v>5.1125519776075157E-3</v>
      </c>
      <c r="R106" s="2">
        <f t="shared" si="21"/>
        <v>5.1310579697377845E-3</v>
      </c>
      <c r="S106" s="2">
        <f t="shared" si="22"/>
        <v>-2.8650978229227686E-4</v>
      </c>
      <c r="T106" s="2">
        <f t="shared" si="23"/>
        <v>2.8650978229227686E-4</v>
      </c>
      <c r="U106" s="2">
        <f t="shared" si="36"/>
        <v>9062.5</v>
      </c>
    </row>
    <row r="107" spans="1:21" ht="10.5">
      <c r="A107" s="13">
        <v>59</v>
      </c>
      <c r="B107" s="6">
        <f t="shared" si="24"/>
        <v>233.88908450704224</v>
      </c>
      <c r="C107" s="8">
        <f t="shared" si="25"/>
        <v>2.5653185195221645E-3</v>
      </c>
      <c r="D107" s="14">
        <f t="shared" si="26"/>
        <v>66.702464788732399</v>
      </c>
      <c r="E107" s="15">
        <f t="shared" si="27"/>
        <v>0.77111306822031023</v>
      </c>
      <c r="F107" s="10">
        <f t="shared" si="17"/>
        <v>5.0456457680951861E-3</v>
      </c>
      <c r="G107" s="6">
        <f t="shared" si="28"/>
        <v>234.27475247524751</v>
      </c>
      <c r="H107" s="8">
        <f t="shared" si="29"/>
        <v>2.5610954388411676E-3</v>
      </c>
      <c r="I107" s="14">
        <f t="shared" si="30"/>
        <v>66.735148514851488</v>
      </c>
      <c r="J107" s="15">
        <f t="shared" si="31"/>
        <v>0.77091508447177404</v>
      </c>
      <c r="K107" s="10">
        <f t="shared" si="18"/>
        <v>5.0573298324256832E-3</v>
      </c>
      <c r="L107" s="6">
        <f t="shared" si="32"/>
        <v>234.48377862595419</v>
      </c>
      <c r="M107" s="8">
        <f t="shared" si="33"/>
        <v>2.5588123985203813E-3</v>
      </c>
      <c r="N107" s="14">
        <f t="shared" si="34"/>
        <v>66.752862595419842</v>
      </c>
      <c r="O107" s="15">
        <f t="shared" si="35"/>
        <v>0.77080805244588768</v>
      </c>
      <c r="P107" s="10">
        <f t="shared" si="19"/>
        <v>5.0636433968748173E-3</v>
      </c>
      <c r="Q107" s="2">
        <f t="shared" si="20"/>
        <v>5.0456457680951861E-3</v>
      </c>
      <c r="R107" s="2">
        <f t="shared" si="21"/>
        <v>5.0636433968748173E-3</v>
      </c>
      <c r="S107" s="2">
        <f t="shared" si="22"/>
        <v>-3.0501577442254568E-4</v>
      </c>
      <c r="T107" s="2">
        <f t="shared" si="23"/>
        <v>3.0501577442254568E-4</v>
      </c>
      <c r="U107" s="2">
        <f t="shared" si="36"/>
        <v>9218.75</v>
      </c>
    </row>
    <row r="108" spans="1:21" ht="10.5">
      <c r="A108" s="13">
        <v>60</v>
      </c>
      <c r="B108" s="6">
        <f t="shared" si="24"/>
        <v>235.42957746478874</v>
      </c>
      <c r="C108" s="8">
        <f t="shared" si="25"/>
        <v>2.548532798899225E-3</v>
      </c>
      <c r="D108" s="14">
        <f t="shared" si="26"/>
        <v>65.161971830985919</v>
      </c>
      <c r="E108" s="15">
        <f t="shared" si="27"/>
        <v>0.76606742245221504</v>
      </c>
      <c r="F108" s="10">
        <f t="shared" si="17"/>
        <v>4.9800443884850942E-3</v>
      </c>
      <c r="G108" s="6">
        <f t="shared" si="28"/>
        <v>235.82178217821783</v>
      </c>
      <c r="H108" s="8">
        <f t="shared" si="29"/>
        <v>2.5442942312536737E-3</v>
      </c>
      <c r="I108" s="14">
        <f t="shared" si="30"/>
        <v>65.188118811881182</v>
      </c>
      <c r="J108" s="15">
        <f t="shared" si="31"/>
        <v>0.76585775463934835</v>
      </c>
      <c r="K108" s="10">
        <f t="shared" si="18"/>
        <v>4.9914084554218974E-3</v>
      </c>
      <c r="L108" s="6">
        <f t="shared" si="32"/>
        <v>236.03435114503816</v>
      </c>
      <c r="M108" s="8">
        <f t="shared" si="33"/>
        <v>2.5420028783493154E-3</v>
      </c>
      <c r="N108" s="14">
        <f t="shared" si="34"/>
        <v>65.202290076335885</v>
      </c>
      <c r="O108" s="15">
        <f t="shared" si="35"/>
        <v>0.76574440904901286</v>
      </c>
      <c r="P108" s="10">
        <f t="shared" si="19"/>
        <v>4.9975487459472667E-3</v>
      </c>
      <c r="Q108" s="2">
        <f t="shared" si="20"/>
        <v>4.9800443884850942E-3</v>
      </c>
      <c r="R108" s="2">
        <f t="shared" si="21"/>
        <v>4.9975487459472667E-3</v>
      </c>
      <c r="S108" s="2">
        <f t="shared" si="22"/>
        <v>-3.2301340320217697E-4</v>
      </c>
      <c r="T108" s="2">
        <f t="shared" si="23"/>
        <v>3.2301340320217697E-4</v>
      </c>
      <c r="U108" s="2">
        <f t="shared" si="36"/>
        <v>9375</v>
      </c>
    </row>
    <row r="109" spans="1:21" ht="10.5">
      <c r="A109" s="13">
        <v>61</v>
      </c>
      <c r="B109" s="6">
        <f t="shared" si="24"/>
        <v>236.97007042253523</v>
      </c>
      <c r="C109" s="8">
        <f t="shared" si="25"/>
        <v>2.5319653192074233E-3</v>
      </c>
      <c r="D109" s="14">
        <f t="shared" si="26"/>
        <v>63.62147887323944</v>
      </c>
      <c r="E109" s="15">
        <f t="shared" si="27"/>
        <v>0.76108737806372995</v>
      </c>
      <c r="F109" s="10">
        <f t="shared" si="17"/>
        <v>4.9157141282146766E-3</v>
      </c>
      <c r="G109" s="6">
        <f t="shared" si="28"/>
        <v>237.36881188118812</v>
      </c>
      <c r="H109" s="8">
        <f t="shared" si="29"/>
        <v>2.527712024359469E-3</v>
      </c>
      <c r="I109" s="14">
        <f t="shared" si="30"/>
        <v>63.64108910891089</v>
      </c>
      <c r="J109" s="15">
        <f t="shared" si="31"/>
        <v>0.76086634618392646</v>
      </c>
      <c r="K109" s="10">
        <f t="shared" si="18"/>
        <v>4.9267676422468654E-3</v>
      </c>
      <c r="L109" s="6">
        <f t="shared" si="32"/>
        <v>237.58492366412213</v>
      </c>
      <c r="M109" s="8">
        <f t="shared" si="33"/>
        <v>2.5254127692388019E-3</v>
      </c>
      <c r="N109" s="14">
        <f t="shared" si="34"/>
        <v>63.651717557251906</v>
      </c>
      <c r="O109" s="15">
        <f t="shared" si="35"/>
        <v>0.7607468603030656</v>
      </c>
      <c r="P109" s="10">
        <f t="shared" si="19"/>
        <v>4.9327397830627451E-3</v>
      </c>
      <c r="Q109" s="2">
        <f t="shared" si="20"/>
        <v>4.9157141282146766E-3</v>
      </c>
      <c r="R109" s="2">
        <f t="shared" si="21"/>
        <v>4.9327397830627451E-3</v>
      </c>
      <c r="S109" s="2">
        <f t="shared" si="22"/>
        <v>-3.4051776066434947E-4</v>
      </c>
      <c r="T109" s="2">
        <f t="shared" si="23"/>
        <v>3.4051776066434947E-4</v>
      </c>
      <c r="U109" s="2">
        <f t="shared" si="36"/>
        <v>9531.25</v>
      </c>
    </row>
    <row r="110" spans="1:21" ht="10.5">
      <c r="A110" s="13">
        <v>62</v>
      </c>
      <c r="B110" s="6">
        <f t="shared" si="24"/>
        <v>238.5105633802817</v>
      </c>
      <c r="C110" s="8">
        <f t="shared" si="25"/>
        <v>2.5156118517206251E-3</v>
      </c>
      <c r="D110" s="14">
        <f t="shared" si="26"/>
        <v>62.08098591549296</v>
      </c>
      <c r="E110" s="15">
        <f t="shared" si="27"/>
        <v>0.75617166393551527</v>
      </c>
      <c r="F110" s="10">
        <f t="shared" si="17"/>
        <v>4.8526223583860162E-3</v>
      </c>
      <c r="G110" s="6">
        <f t="shared" si="28"/>
        <v>238.91584158415841</v>
      </c>
      <c r="H110" s="8">
        <f t="shared" si="29"/>
        <v>2.5113445639336107E-3</v>
      </c>
      <c r="I110" s="14">
        <f t="shared" si="30"/>
        <v>62.094059405940591</v>
      </c>
      <c r="J110" s="15">
        <f t="shared" si="31"/>
        <v>0.75593957854167959</v>
      </c>
      <c r="K110" s="10">
        <f t="shared" si="18"/>
        <v>4.8633744386192834E-3</v>
      </c>
      <c r="L110" s="6">
        <f t="shared" si="32"/>
        <v>239.1354961832061</v>
      </c>
      <c r="M110" s="8">
        <f t="shared" si="33"/>
        <v>2.5090378031554501E-3</v>
      </c>
      <c r="N110" s="14">
        <f t="shared" si="34"/>
        <v>62.101145038167942</v>
      </c>
      <c r="O110" s="15">
        <f t="shared" si="35"/>
        <v>0.75581412052000285</v>
      </c>
      <c r="P110" s="10">
        <f t="shared" si="19"/>
        <v>4.8691833770551085E-3</v>
      </c>
      <c r="Q110" s="2">
        <f t="shared" si="20"/>
        <v>4.8526223583860162E-3</v>
      </c>
      <c r="R110" s="2">
        <f t="shared" si="21"/>
        <v>4.8691833770551085E-3</v>
      </c>
      <c r="S110" s="2">
        <f t="shared" si="22"/>
        <v>-3.5754341551241797E-4</v>
      </c>
      <c r="T110" s="2">
        <f t="shared" si="23"/>
        <v>3.5754341551241797E-4</v>
      </c>
      <c r="U110" s="2">
        <f t="shared" si="36"/>
        <v>9687.5</v>
      </c>
    </row>
    <row r="111" spans="1:21" ht="10.5">
      <c r="A111" s="13">
        <v>63</v>
      </c>
      <c r="B111" s="6">
        <f t="shared" si="24"/>
        <v>240.05105633802816</v>
      </c>
      <c r="C111" s="8">
        <f t="shared" si="25"/>
        <v>2.4994682762616519E-3</v>
      </c>
      <c r="D111" s="14">
        <f t="shared" si="26"/>
        <v>60.54049295774648</v>
      </c>
      <c r="E111" s="15">
        <f t="shared" si="27"/>
        <v>0.75131904157712925</v>
      </c>
      <c r="F111" s="10">
        <f t="shared" si="17"/>
        <v>4.7907374903806144E-3</v>
      </c>
      <c r="G111" s="6">
        <f t="shared" si="28"/>
        <v>240.46287128712873</v>
      </c>
      <c r="H111" s="8">
        <f t="shared" si="29"/>
        <v>2.4951877052302178E-3</v>
      </c>
      <c r="I111" s="14">
        <f t="shared" si="30"/>
        <v>60.547029702970299</v>
      </c>
      <c r="J111" s="15">
        <f t="shared" si="31"/>
        <v>0.75107620410306031</v>
      </c>
      <c r="K111" s="10">
        <f t="shared" si="18"/>
        <v>4.8011969435464152E-3</v>
      </c>
      <c r="L111" s="6">
        <f t="shared" si="32"/>
        <v>240.68606870229007</v>
      </c>
      <c r="M111" s="8">
        <f t="shared" si="33"/>
        <v>2.4928738220497226E-3</v>
      </c>
      <c r="N111" s="14">
        <f t="shared" si="34"/>
        <v>60.550572519083971</v>
      </c>
      <c r="O111" s="15">
        <f t="shared" si="35"/>
        <v>0.75094493714294774</v>
      </c>
      <c r="P111" s="10">
        <f t="shared" si="19"/>
        <v>4.8068474571316688E-3</v>
      </c>
      <c r="Q111" s="2">
        <f t="shared" si="20"/>
        <v>4.7907374903806144E-3</v>
      </c>
      <c r="R111" s="2">
        <f t="shared" si="21"/>
        <v>4.8068474571316688E-3</v>
      </c>
      <c r="S111" s="2">
        <f t="shared" si="22"/>
        <v>-3.7410443418151029E-4</v>
      </c>
      <c r="T111" s="2">
        <f t="shared" si="23"/>
        <v>3.7410443418151029E-4</v>
      </c>
      <c r="U111" s="2">
        <f t="shared" si="36"/>
        <v>9843.75</v>
      </c>
    </row>
    <row r="112" spans="1:21" ht="10.5">
      <c r="A112" s="13">
        <v>64</v>
      </c>
      <c r="B112" s="6">
        <f t="shared" si="24"/>
        <v>241.59154929577466</v>
      </c>
      <c r="C112" s="8">
        <f t="shared" ref="C112" si="37">$F$30/B112</f>
        <v>2.4835305777415029E-3</v>
      </c>
      <c r="D112" s="14">
        <f t="shared" si="26"/>
        <v>59</v>
      </c>
      <c r="E112" s="15">
        <f t="shared" ref="E112" si="38">$F$30+D112*C112</f>
        <v>0.74652830408674864</v>
      </c>
      <c r="F112" s="10"/>
      <c r="G112" s="6">
        <f t="shared" si="28"/>
        <v>242.00990099009903</v>
      </c>
      <c r="H112" s="8">
        <f t="shared" ref="H112" si="39">$F$30/G112</f>
        <v>2.4792374094832876E-3</v>
      </c>
      <c r="I112" s="14">
        <f t="shared" si="30"/>
        <v>59</v>
      </c>
      <c r="J112" s="15">
        <f t="shared" ref="J112" si="40">$F$30+I112*H112</f>
        <v>0.74627500715951389</v>
      </c>
      <c r="K112" s="10" t="e">
        <f>J112-#REF!</f>
        <v>#REF!</v>
      </c>
      <c r="L112" s="6">
        <f t="shared" si="32"/>
        <v>242.23664122137404</v>
      </c>
      <c r="M112" s="8">
        <f t="shared" ref="M112" si="41">$F$30/L112</f>
        <v>2.476916774335865E-3</v>
      </c>
      <c r="N112" s="14">
        <f t="shared" si="34"/>
        <v>59</v>
      </c>
      <c r="O112" s="15">
        <f t="shared" ref="O112" si="42">$F$30+N112*M112</f>
        <v>0.74613808968581607</v>
      </c>
      <c r="P112" s="10"/>
      <c r="S112" s="2">
        <f t="shared" si="22"/>
        <v>-3.9021440093256476E-4</v>
      </c>
      <c r="T112" s="2">
        <f t="shared" si="23"/>
        <v>3.9021440093256476E-4</v>
      </c>
      <c r="U112" s="2">
        <f t="shared" si="36"/>
        <v>10000</v>
      </c>
    </row>
    <row r="113" spans="17:21">
      <c r="Q113" s="2">
        <f>MIN(Q48:Q111)</f>
        <v>4.7907374903806144E-3</v>
      </c>
      <c r="R113" s="2">
        <f>MAX(R48:R111)</f>
        <v>1.3557988963857071E-2</v>
      </c>
      <c r="S113" s="2" t="s">
        <v>27</v>
      </c>
      <c r="T113" s="2">
        <f>MAX(T48:T112)</f>
        <v>2.7066794081092027E-3</v>
      </c>
      <c r="U113" s="2">
        <f t="shared" si="36"/>
        <v>0</v>
      </c>
    </row>
  </sheetData>
  <mergeCells count="14">
    <mergeCell ref="B44:F44"/>
    <mergeCell ref="G44:K44"/>
    <mergeCell ref="L44:P44"/>
    <mergeCell ref="Q45:R45"/>
    <mergeCell ref="A27:D27"/>
    <mergeCell ref="F27:K27"/>
    <mergeCell ref="G22:I22"/>
    <mergeCell ref="A23:G23"/>
    <mergeCell ref="A33:C33"/>
    <mergeCell ref="D33:F33"/>
    <mergeCell ref="H32:K32"/>
    <mergeCell ref="A32:G32"/>
    <mergeCell ref="J23:K23"/>
    <mergeCell ref="J24:K24"/>
  </mergeCells>
  <phoneticPr fontId="2" type="noConversion"/>
  <printOptions gridLines="1"/>
  <pageMargins left="0.75" right="0.75" top="1" bottom="1" header="0.5" footer="0.5"/>
  <pageSetup orientation="landscape" r:id="rId1"/>
  <headerFooter alignWithMargins="0">
    <oddHeader>&amp;C&amp;F</oddHeader>
    <oddFooter>&amp;CPrinted &amp;T, &amp;D, 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AD5258</vt:lpstr>
      <vt:lpstr>'AD5258'!Print_Area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Chary, Ramdas</dc:creator>
  <cp:lastModifiedBy>rchary</cp:lastModifiedBy>
  <cp:lastPrinted>2011-09-19T19:40:03Z</cp:lastPrinted>
  <dcterms:created xsi:type="dcterms:W3CDTF">2008-06-03T02:24:44Z</dcterms:created>
  <dcterms:modified xsi:type="dcterms:W3CDTF">2013-03-14T16:31:25Z</dcterms:modified>
</cp:coreProperties>
</file>