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analog-my.sharepoint.com/personal/florian_voelker_analog_com/Documents/TM03_Customer_Package/"/>
    </mc:Choice>
  </mc:AlternateContent>
  <xr:revisionPtr revIDLastSave="1" documentId="8_{CFF8DDE9-BC15-421B-8C86-273A6F768574}" xr6:coauthVersionLast="47" xr6:coauthVersionMax="47" xr10:uidLastSave="{69A68C31-E7F0-4290-A37E-45FBF322344B}"/>
  <bookViews>
    <workbookView xWindow="-110" yWindow="-110" windowWidth="38620" windowHeight="21100" activeTab="1" xr2:uid="{00000000-000D-0000-FFFF-FFFF00000000}"/>
  </bookViews>
  <sheets>
    <sheet name="Current Setting" sheetId="9" r:id="rId1"/>
    <sheet name="Velocity Calculations" sheetId="1" r:id="rId2"/>
    <sheet name="Revision History" sheetId="10"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1" l="1"/>
  <c r="B9" i="9"/>
  <c r="B11" i="9"/>
  <c r="B14" i="9" l="1"/>
  <c r="B18" i="9" l="1"/>
  <c r="B19" i="9" s="1"/>
  <c r="B28" i="1" l="1"/>
  <c r="B30" i="1" l="1"/>
  <c r="J7" i="1"/>
  <c r="B29" i="1"/>
  <c r="B24" i="1"/>
  <c r="B10" i="1"/>
  <c r="B11" i="1" s="1"/>
  <c r="B25" i="1" l="1"/>
  <c r="B15" i="1" s="1"/>
  <c r="B31" i="1"/>
  <c r="B32" i="1"/>
  <c r="B19" i="1" l="1"/>
  <c r="B35" i="1"/>
  <c r="B37" i="1" s="1"/>
  <c r="B38" i="1" s="1"/>
  <c r="B39" i="1" s="1"/>
  <c r="B42" i="1" l="1"/>
  <c r="B43" i="1" s="1"/>
  <c r="B16" i="1"/>
  <c r="B17" i="1" s="1"/>
  <c r="B18" i="1" s="1"/>
  <c r="B20" i="1" s="1"/>
</calcChain>
</file>

<file path=xl/sharedStrings.xml><?xml version="1.0" encoding="utf-8"?>
<sst xmlns="http://schemas.openxmlformats.org/spreadsheetml/2006/main" count="111" uniqueCount="79">
  <si>
    <t>This spreadsheet allows the calculation of the motor RMS current</t>
  </si>
  <si>
    <t>Usage:</t>
  </si>
  <si>
    <t>Parameters and settings</t>
  </si>
  <si>
    <t>Min</t>
  </si>
  <si>
    <t>Max</t>
  </si>
  <si>
    <t>RREF (value of reference resistor)</t>
  </si>
  <si>
    <t>DRV_CONF.FS_GAIN</t>
  </si>
  <si>
    <t>Effective resistance</t>
  </si>
  <si>
    <t>DRV_CONF.FS_SENSE</t>
  </si>
  <si>
    <t>Motor current adaption by selecting resistance of power stage (low-side driver)</t>
  </si>
  <si>
    <t>KIFS</t>
  </si>
  <si>
    <t xml:space="preserve">Current constant </t>
  </si>
  <si>
    <t>1. Current</t>
  </si>
  <si>
    <t>A</t>
  </si>
  <si>
    <t>RMS current (CS=31)</t>
  </si>
  <si>
    <t>Globalscaler (256=full scale)</t>
  </si>
  <si>
    <t>CS value (0…31)</t>
  </si>
  <si>
    <t>RMS current for CS value</t>
  </si>
  <si>
    <t>Sine Wave Peak</t>
  </si>
  <si>
    <t>This spreadsheet allows the calculation of target velocity and acceleration values for the internal ramp generator</t>
  </si>
  <si>
    <t>RPM</t>
  </si>
  <si>
    <t>t</t>
  </si>
  <si>
    <t>=</t>
  </si>
  <si>
    <t xml:space="preserve"> 2^24/fCLK</t>
  </si>
  <si>
    <t>µS/FS</t>
  </si>
  <si>
    <t>VMAX</t>
  </si>
  <si>
    <t>0 … 2^23-512</t>
  </si>
  <si>
    <t>[µS/t]</t>
  </si>
  <si>
    <t>fCLK</t>
  </si>
  <si>
    <t>Hz</t>
  </si>
  <si>
    <t>FS/360°</t>
  </si>
  <si>
    <t>Fullsteps per revolution</t>
  </si>
  <si>
    <t>µS/360°</t>
  </si>
  <si>
    <t>µSteps per revolution</t>
  </si>
  <si>
    <t>:1</t>
  </si>
  <si>
    <t>gear ratio</t>
  </si>
  <si>
    <t>1. VMAX to real world units</t>
  </si>
  <si>
    <t>RPS</t>
  </si>
  <si>
    <t>deg/sec</t>
  </si>
  <si>
    <t>[µSteps/s]</t>
  </si>
  <si>
    <t>2. real world units to VMAX</t>
  </si>
  <si>
    <t>3. real world units (gearbox) to VMAX</t>
  </si>
  <si>
    <t>4. desired acceleration time from 0 to VMAX to AMAX</t>
  </si>
  <si>
    <t>acceleration time from 0 to VMAX</t>
  </si>
  <si>
    <t>AMAX</t>
  </si>
  <si>
    <t>[µS/t²]</t>
  </si>
  <si>
    <t>µSteps</t>
  </si>
  <si>
    <t>Microsteps for linear ramp</t>
  </si>
  <si>
    <t>Steps</t>
  </si>
  <si>
    <t>Fullsteps for linear ramp</t>
  </si>
  <si>
    <t>5. VMAX to TSTEP</t>
  </si>
  <si>
    <t>TSTEP</t>
  </si>
  <si>
    <t>TSTEP compare value for TPWMTHRS, TCOOLTHRS or THIGH</t>
  </si>
  <si>
    <t>THIS CODE AND INFORMATION IS PROVIDED "AS IS" WITHOUT WARRANTY OF ANY  KIND, EITHER EXPRESSED OR IMPLIED.</t>
  </si>
  <si>
    <t>Date</t>
  </si>
  <si>
    <t>Initial Version</t>
  </si>
  <si>
    <t>Fixed reference resistor value at 60.4 kOhm which is optional to internal fixed reference resistor. Choose external in case of higher precision.</t>
  </si>
  <si>
    <t>Allows digital scaling  of the reference current. 3:100%, 2: 75%, 1: 50%; 0:25%. Adapt to reduce motor current for low current motors, or when only one motor has a very low current.</t>
  </si>
  <si>
    <t>Description</t>
  </si>
  <si>
    <t>A register setting of 0 corresponds to 256. Best range is 128 to 256. Do not set below 32! Low settings give worse performance. Change FS_SENSE settings instead.</t>
  </si>
  <si>
    <t>Do not set below 8! Best range is 16 to 31. Low settings give worse performance and do not allow further current reduction using CoolStep. When using CoolStep with StealthChop, use 28-31 to allow reduction to 25%. Change FS_SENSE settings instead and fine tune using Globalscaler.</t>
  </si>
  <si>
    <t>Fullstep angle</t>
  </si>
  <si>
    <t>Change(s)</t>
  </si>
  <si>
    <t>Revision Number</t>
  </si>
  <si>
    <t>09/26</t>
  </si>
  <si>
    <t>µStep resolution (256)</t>
  </si>
  <si>
    <t>Target Velocity</t>
  </si>
  <si>
    <t xml:space="preserve">gear box out velocity </t>
  </si>
  <si>
    <t xml:space="preserve">motor shaft velocity </t>
  </si>
  <si>
    <t>motor shaft velocity</t>
  </si>
  <si>
    <t>gear box out velocity</t>
  </si>
  <si>
    <t>deg/s</t>
  </si>
  <si>
    <t>s</t>
  </si>
  <si>
    <t>[s]</t>
  </si>
  <si>
    <t>deg</t>
  </si>
  <si>
    <t>2. Use one of the calculations by entering the known parameters (green)</t>
  </si>
  <si>
    <t>1. Enter the highlighted values in parameters and settings</t>
  </si>
  <si>
    <t>2. Use one of the calculations (1. - 5.) by entering the known parameters (green)</t>
  </si>
  <si>
    <t>kOhm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</si>
</sst>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0" x14ac:knownFonts="1">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sz val="11"/>
      <name val="Calibri"/>
      <family val="2"/>
      <scheme val="minor"/>
    </font>
    <font>
      <b/>
      <sz val="12"/>
      <color theme="1"/>
      <name val="Calibri"/>
      <family val="2"/>
      <scheme val="minor"/>
    </font>
    <font>
      <sz val="12"/>
      <color theme="1"/>
      <name val="Calibri"/>
      <family val="2"/>
      <scheme val="minor"/>
    </font>
    <font>
      <b/>
      <sz val="10"/>
      <name val="Arial"/>
      <family val="2"/>
    </font>
    <font>
      <sz val="11"/>
      <color rgb="FF000000"/>
      <name val="Calibri"/>
      <family val="2"/>
    </font>
    <font>
      <b/>
      <i/>
      <sz val="10"/>
      <color rgb="FFFF0000"/>
      <name val="Arial"/>
      <family val="2"/>
    </font>
  </fonts>
  <fills count="4">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164" fontId="0" fillId="0" borderId="0" xfId="0" applyNumberFormat="1"/>
    <xf numFmtId="0" fontId="0" fillId="0" borderId="0" xfId="0" quotePrefix="1"/>
    <xf numFmtId="2" fontId="0" fillId="0" borderId="0" xfId="0" applyNumberFormat="1"/>
    <xf numFmtId="0" fontId="1" fillId="0" borderId="0" xfId="0" applyFont="1"/>
    <xf numFmtId="0" fontId="2" fillId="0" borderId="0" xfId="0" applyFont="1"/>
    <xf numFmtId="0" fontId="3" fillId="0" borderId="0" xfId="0" applyFont="1"/>
    <xf numFmtId="1" fontId="1" fillId="0" borderId="0" xfId="0" applyNumberFormat="1" applyFont="1"/>
    <xf numFmtId="2" fontId="1" fillId="0" borderId="0" xfId="0" applyNumberFormat="1" applyFont="1"/>
    <xf numFmtId="0" fontId="4" fillId="0" borderId="0" xfId="0" applyFont="1"/>
    <xf numFmtId="0" fontId="5" fillId="0" borderId="0" xfId="0" applyFont="1"/>
    <xf numFmtId="0" fontId="0" fillId="2" borderId="0" xfId="0" applyFill="1"/>
    <xf numFmtId="1" fontId="0" fillId="0" borderId="0" xfId="0" applyNumberFormat="1"/>
    <xf numFmtId="0" fontId="6" fillId="2" borderId="0" xfId="0" applyFont="1" applyFill="1"/>
    <xf numFmtId="0" fontId="3" fillId="2" borderId="0" xfId="0" applyFont="1" applyFill="1"/>
    <xf numFmtId="0" fontId="6" fillId="3" borderId="0" xfId="0" applyFont="1" applyFill="1"/>
    <xf numFmtId="0" fontId="3" fillId="3" borderId="0" xfId="0" applyFont="1" applyFill="1"/>
    <xf numFmtId="0" fontId="0" fillId="3" borderId="0" xfId="0" applyFill="1"/>
    <xf numFmtId="0" fontId="0" fillId="2" borderId="1" xfId="0" applyFill="1" applyBorder="1"/>
    <xf numFmtId="0" fontId="0" fillId="3" borderId="1" xfId="0" applyFill="1" applyBorder="1"/>
    <xf numFmtId="2" fontId="0" fillId="3" borderId="1" xfId="0" applyNumberFormat="1" applyFill="1" applyBorder="1"/>
    <xf numFmtId="1" fontId="0" fillId="3" borderId="1" xfId="0" applyNumberFormat="1" applyFill="1" applyBorder="1"/>
    <xf numFmtId="0" fontId="4" fillId="2" borderId="1" xfId="0" applyFont="1" applyFill="1" applyBorder="1"/>
    <xf numFmtId="2" fontId="0" fillId="0" borderId="1" xfId="0" applyNumberFormat="1" applyBorder="1"/>
    <xf numFmtId="0" fontId="7" fillId="0" borderId="0" xfId="0" applyFont="1"/>
    <xf numFmtId="0" fontId="8" fillId="0" borderId="0" xfId="0" applyFont="1"/>
    <xf numFmtId="0" fontId="9" fillId="0" borderId="0" xfId="0" applyFont="1"/>
    <xf numFmtId="17" fontId="8" fillId="0" borderId="0" xfId="0" quotePrefix="1" applyNumberFormat="1" applyFont="1"/>
    <xf numFmtId="0" fontId="0" fillId="0" borderId="0" xfId="0"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6F774-A901-4B16-B058-88815AA98023}">
  <dimension ref="A1:M21"/>
  <sheetViews>
    <sheetView workbookViewId="0">
      <selection activeCell="D19" sqref="D19"/>
    </sheetView>
  </sheetViews>
  <sheetFormatPr defaultColWidth="11" defaultRowHeight="14.5" x14ac:dyDescent="0.35"/>
  <cols>
    <col min="1" max="1" width="11.81640625" customWidth="1"/>
    <col min="2" max="2" width="9.7265625" customWidth="1"/>
    <col min="3" max="3" width="8.54296875" bestFit="1" customWidth="1"/>
    <col min="4" max="4" width="27.81640625" bestFit="1" customWidth="1"/>
    <col min="5" max="5" width="2" customWidth="1"/>
    <col min="6" max="6" width="4.81640625" bestFit="1" customWidth="1"/>
    <col min="7" max="7" width="2" bestFit="1" customWidth="1"/>
    <col min="8" max="8" width="4.453125" customWidth="1"/>
    <col min="9" max="9" width="2" customWidth="1"/>
  </cols>
  <sheetData>
    <row r="1" spans="1:13" ht="18.5" x14ac:dyDescent="0.45">
      <c r="A1" s="5" t="s">
        <v>0</v>
      </c>
      <c r="B1" s="6"/>
      <c r="C1" s="6"/>
      <c r="D1" s="6"/>
      <c r="E1" s="6"/>
      <c r="F1" s="6"/>
    </row>
    <row r="2" spans="1:13" ht="18.5" x14ac:dyDescent="0.45">
      <c r="A2" s="5"/>
      <c r="B2" s="6"/>
      <c r="C2" s="6"/>
      <c r="D2" s="6"/>
      <c r="E2" s="6"/>
      <c r="F2" s="6"/>
    </row>
    <row r="3" spans="1:13" ht="18.5" x14ac:dyDescent="0.45">
      <c r="A3" s="10" t="s">
        <v>1</v>
      </c>
      <c r="B3" s="13" t="s">
        <v>76</v>
      </c>
      <c r="C3" s="14"/>
      <c r="D3" s="14"/>
      <c r="E3" s="14"/>
      <c r="F3" s="14"/>
      <c r="G3" s="11"/>
      <c r="H3" s="11"/>
      <c r="I3" s="11"/>
    </row>
    <row r="4" spans="1:13" ht="18.5" x14ac:dyDescent="0.45">
      <c r="A4" s="10"/>
      <c r="B4" s="15" t="s">
        <v>75</v>
      </c>
      <c r="C4" s="16"/>
      <c r="D4" s="16"/>
      <c r="E4" s="16"/>
      <c r="F4" s="16"/>
      <c r="G4" s="17"/>
      <c r="H4" s="17"/>
      <c r="I4" s="17"/>
    </row>
    <row r="6" spans="1:13" x14ac:dyDescent="0.35">
      <c r="A6" s="4" t="s">
        <v>2</v>
      </c>
      <c r="F6" s="4" t="s">
        <v>3</v>
      </c>
      <c r="G6" s="4"/>
      <c r="H6" s="4" t="s">
        <v>4</v>
      </c>
      <c r="J6" s="4" t="s">
        <v>58</v>
      </c>
    </row>
    <row r="7" spans="1:13" x14ac:dyDescent="0.35">
      <c r="B7" s="18">
        <v>60.4</v>
      </c>
      <c r="C7" t="s">
        <v>78</v>
      </c>
      <c r="D7" t="s">
        <v>5</v>
      </c>
      <c r="F7">
        <v>60.4</v>
      </c>
      <c r="G7" s="2"/>
      <c r="H7" s="12">
        <v>60.4</v>
      </c>
      <c r="J7" t="s">
        <v>56</v>
      </c>
    </row>
    <row r="8" spans="1:13" x14ac:dyDescent="0.35">
      <c r="B8" s="22">
        <v>3</v>
      </c>
      <c r="D8" t="s">
        <v>6</v>
      </c>
      <c r="F8" s="9">
        <v>0</v>
      </c>
      <c r="H8">
        <v>3</v>
      </c>
      <c r="J8" t="s">
        <v>57</v>
      </c>
    </row>
    <row r="9" spans="1:13" x14ac:dyDescent="0.35">
      <c r="B9" s="9">
        <f>B7*4/(B8+1)</f>
        <v>60.4</v>
      </c>
      <c r="D9" t="s">
        <v>7</v>
      </c>
      <c r="F9" s="9"/>
    </row>
    <row r="10" spans="1:13" x14ac:dyDescent="0.35">
      <c r="B10" s="22">
        <v>3</v>
      </c>
      <c r="D10" t="s">
        <v>8</v>
      </c>
      <c r="F10" s="9">
        <v>0</v>
      </c>
      <c r="H10">
        <v>3</v>
      </c>
      <c r="J10" t="s">
        <v>9</v>
      </c>
    </row>
    <row r="11" spans="1:13" x14ac:dyDescent="0.35">
      <c r="B11">
        <f>IF(B10=0,J11,IF(B10=1,K11,IF(B10=2,L11,M11)))</f>
        <v>85.4</v>
      </c>
      <c r="C11" t="s">
        <v>10</v>
      </c>
      <c r="D11" t="s">
        <v>11</v>
      </c>
      <c r="J11">
        <v>21.4</v>
      </c>
      <c r="K11">
        <v>42.7</v>
      </c>
      <c r="L11">
        <v>64.099999999999994</v>
      </c>
      <c r="M11">
        <v>85.4</v>
      </c>
    </row>
    <row r="13" spans="1:13" x14ac:dyDescent="0.35">
      <c r="A13" s="4" t="s">
        <v>12</v>
      </c>
      <c r="C13" s="4"/>
      <c r="D13" s="4"/>
      <c r="E13" s="4"/>
    </row>
    <row r="14" spans="1:13" x14ac:dyDescent="0.35">
      <c r="B14" s="23">
        <f>B11/B9</f>
        <v>1.4139072847682121</v>
      </c>
      <c r="C14" t="s">
        <v>13</v>
      </c>
      <c r="D14" t="s">
        <v>14</v>
      </c>
    </row>
    <row r="15" spans="1:13" x14ac:dyDescent="0.35">
      <c r="B15" s="3"/>
    </row>
    <row r="16" spans="1:13" x14ac:dyDescent="0.35">
      <c r="B16" s="21">
        <v>256</v>
      </c>
      <c r="D16" t="s">
        <v>15</v>
      </c>
      <c r="J16" t="s">
        <v>59</v>
      </c>
    </row>
    <row r="17" spans="2:10" x14ac:dyDescent="0.35">
      <c r="B17" s="21">
        <v>31</v>
      </c>
      <c r="D17" t="s">
        <v>16</v>
      </c>
      <c r="J17" t="s">
        <v>60</v>
      </c>
    </row>
    <row r="18" spans="2:10" x14ac:dyDescent="0.35">
      <c r="B18" s="8">
        <f>B14*(B17+1)/32*B16/256</f>
        <v>1.4139072847682121</v>
      </c>
      <c r="C18" s="4" t="s">
        <v>13</v>
      </c>
      <c r="D18" s="4" t="s">
        <v>17</v>
      </c>
      <c r="E18" s="4"/>
    </row>
    <row r="19" spans="2:10" x14ac:dyDescent="0.35">
      <c r="B19" s="3">
        <f>B18*1.41</f>
        <v>1.993609271523179</v>
      </c>
      <c r="C19" t="s">
        <v>13</v>
      </c>
      <c r="D19" t="s">
        <v>18</v>
      </c>
    </row>
    <row r="20" spans="2:10" x14ac:dyDescent="0.35">
      <c r="B20" s="8"/>
      <c r="C20" s="4"/>
      <c r="D20" s="4"/>
      <c r="E20" s="4"/>
    </row>
    <row r="21" spans="2:10" x14ac:dyDescent="0.35">
      <c r="B21" s="8"/>
      <c r="C21" s="4"/>
      <c r="D21" s="4"/>
      <c r="E21" s="4"/>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tabSelected="1" zoomScale="90" zoomScaleNormal="90" workbookViewId="0">
      <selection activeCell="M41" sqref="M41"/>
    </sheetView>
  </sheetViews>
  <sheetFormatPr defaultColWidth="11" defaultRowHeight="14.5" x14ac:dyDescent="0.35"/>
  <cols>
    <col min="1" max="1" width="34.7265625" bestFit="1" customWidth="1"/>
    <col min="2" max="2" width="9.7265625" customWidth="1"/>
    <col min="3" max="3" width="8.54296875" bestFit="1" customWidth="1"/>
    <col min="4" max="4" width="22.453125" bestFit="1" customWidth="1"/>
    <col min="5" max="5" width="6.81640625" customWidth="1"/>
    <col min="6" max="6" width="6.453125" bestFit="1" customWidth="1"/>
    <col min="7" max="7" width="2" bestFit="1" customWidth="1"/>
    <col min="8" max="8" width="14.26953125" bestFit="1" customWidth="1"/>
    <col min="9" max="9" width="2" bestFit="1" customWidth="1"/>
    <col min="10" max="10" width="8.54296875" bestFit="1" customWidth="1"/>
    <col min="12" max="12" width="12.1796875" bestFit="1" customWidth="1"/>
  </cols>
  <sheetData>
    <row r="1" spans="1:11" ht="18.5" x14ac:dyDescent="0.45">
      <c r="A1" s="5" t="s">
        <v>19</v>
      </c>
      <c r="B1" s="6"/>
      <c r="C1" s="6"/>
      <c r="D1" s="6"/>
      <c r="E1" s="6"/>
      <c r="F1" s="6"/>
      <c r="G1" s="6"/>
      <c r="H1" s="6"/>
    </row>
    <row r="2" spans="1:11" ht="18.5" x14ac:dyDescent="0.45">
      <c r="A2" s="5"/>
      <c r="B2" s="6"/>
      <c r="C2" s="6"/>
      <c r="D2" s="6"/>
      <c r="E2" s="6"/>
      <c r="F2" s="6"/>
      <c r="G2" s="6"/>
      <c r="H2" s="6"/>
    </row>
    <row r="3" spans="1:11" ht="18.5" x14ac:dyDescent="0.45">
      <c r="A3" s="10" t="s">
        <v>1</v>
      </c>
      <c r="B3" s="13" t="s">
        <v>76</v>
      </c>
      <c r="C3" s="14"/>
      <c r="D3" s="14"/>
      <c r="E3" s="14"/>
      <c r="F3" s="14"/>
      <c r="G3" s="14"/>
      <c r="H3" s="14"/>
      <c r="I3" s="11"/>
      <c r="J3" s="11"/>
      <c r="K3" s="11"/>
    </row>
    <row r="4" spans="1:11" ht="18.5" x14ac:dyDescent="0.45">
      <c r="A4" s="10"/>
      <c r="B4" s="15" t="s">
        <v>77</v>
      </c>
      <c r="C4" s="16"/>
      <c r="D4" s="16"/>
      <c r="E4" s="16"/>
      <c r="F4" s="16"/>
      <c r="G4" s="16"/>
      <c r="H4" s="16"/>
      <c r="I4" s="17"/>
      <c r="J4" s="17"/>
      <c r="K4" s="17"/>
    </row>
    <row r="6" spans="1:11" x14ac:dyDescent="0.35">
      <c r="A6" s="4" t="s">
        <v>2</v>
      </c>
    </row>
    <row r="7" spans="1:11" x14ac:dyDescent="0.35">
      <c r="B7" s="18">
        <v>60</v>
      </c>
      <c r="C7" t="s">
        <v>20</v>
      </c>
      <c r="D7" t="s">
        <v>66</v>
      </c>
      <c r="F7" t="s">
        <v>21</v>
      </c>
      <c r="G7" s="2" t="s">
        <v>22</v>
      </c>
      <c r="H7" t="s">
        <v>23</v>
      </c>
      <c r="I7" s="2" t="s">
        <v>22</v>
      </c>
      <c r="J7" s="1">
        <f>2^24/H9</f>
        <v>1.34217728</v>
      </c>
      <c r="K7" t="s">
        <v>73</v>
      </c>
    </row>
    <row r="8" spans="1:11" x14ac:dyDescent="0.35">
      <c r="B8" s="9">
        <v>256</v>
      </c>
      <c r="C8" t="s">
        <v>24</v>
      </c>
      <c r="D8" t="s">
        <v>65</v>
      </c>
      <c r="F8" t="s">
        <v>25</v>
      </c>
      <c r="G8" s="2" t="s">
        <v>22</v>
      </c>
      <c r="H8" t="s">
        <v>26</v>
      </c>
      <c r="J8" t="s">
        <v>27</v>
      </c>
    </row>
    <row r="9" spans="1:11" x14ac:dyDescent="0.35">
      <c r="B9" s="22">
        <v>1.8</v>
      </c>
      <c r="C9" t="s">
        <v>74</v>
      </c>
      <c r="D9" t="s">
        <v>61</v>
      </c>
      <c r="F9" t="s">
        <v>28</v>
      </c>
      <c r="G9" s="2" t="s">
        <v>22</v>
      </c>
      <c r="H9" s="22">
        <v>12500000</v>
      </c>
      <c r="J9" t="s">
        <v>29</v>
      </c>
    </row>
    <row r="10" spans="1:11" x14ac:dyDescent="0.35">
      <c r="B10">
        <f>360/B9</f>
        <v>200</v>
      </c>
      <c r="C10" t="s">
        <v>30</v>
      </c>
      <c r="D10" t="s">
        <v>31</v>
      </c>
    </row>
    <row r="11" spans="1:11" x14ac:dyDescent="0.35">
      <c r="B11">
        <f>B10*B8</f>
        <v>51200</v>
      </c>
      <c r="C11" t="s">
        <v>32</v>
      </c>
      <c r="D11" t="s">
        <v>33</v>
      </c>
    </row>
    <row r="12" spans="1:11" x14ac:dyDescent="0.35">
      <c r="B12" s="22">
        <v>1</v>
      </c>
      <c r="C12" s="2" t="s">
        <v>34</v>
      </c>
      <c r="D12" t="s">
        <v>35</v>
      </c>
    </row>
    <row r="14" spans="1:11" x14ac:dyDescent="0.35">
      <c r="A14" s="4" t="s">
        <v>36</v>
      </c>
      <c r="C14" s="4"/>
      <c r="D14" s="4"/>
    </row>
    <row r="15" spans="1:11" x14ac:dyDescent="0.35">
      <c r="B15" s="21">
        <f>B25</f>
        <v>68719.476735999997</v>
      </c>
      <c r="C15" t="s">
        <v>25</v>
      </c>
      <c r="D15" t="s">
        <v>27</v>
      </c>
    </row>
    <row r="16" spans="1:11" x14ac:dyDescent="0.35">
      <c r="B16" s="3">
        <f>B15/$J$7/$B$11</f>
        <v>1</v>
      </c>
      <c r="C16" t="s">
        <v>37</v>
      </c>
      <c r="D16" t="s">
        <v>68</v>
      </c>
    </row>
    <row r="17" spans="1:4" x14ac:dyDescent="0.35">
      <c r="B17" s="3">
        <f>B16*360</f>
        <v>360</v>
      </c>
      <c r="C17" t="s">
        <v>71</v>
      </c>
      <c r="D17" t="s">
        <v>69</v>
      </c>
    </row>
    <row r="18" spans="1:4" x14ac:dyDescent="0.35">
      <c r="B18" s="3">
        <f>B17/$B$12</f>
        <v>360</v>
      </c>
      <c r="C18" t="s">
        <v>38</v>
      </c>
      <c r="D18" t="s">
        <v>67</v>
      </c>
    </row>
    <row r="19" spans="1:4" x14ac:dyDescent="0.35">
      <c r="B19" s="3">
        <f>B15*H9/2^24</f>
        <v>51200</v>
      </c>
      <c r="C19" t="s">
        <v>29</v>
      </c>
      <c r="D19" t="s">
        <v>39</v>
      </c>
    </row>
    <row r="20" spans="1:4" x14ac:dyDescent="0.35">
      <c r="B20" s="8">
        <f>B18/360</f>
        <v>1</v>
      </c>
      <c r="C20" s="4" t="s">
        <v>37</v>
      </c>
      <c r="D20" s="4" t="s">
        <v>67</v>
      </c>
    </row>
    <row r="21" spans="1:4" x14ac:dyDescent="0.35">
      <c r="B21" s="8"/>
      <c r="C21" s="4"/>
      <c r="D21" s="4"/>
    </row>
    <row r="22" spans="1:4" x14ac:dyDescent="0.35">
      <c r="A22" s="4" t="s">
        <v>40</v>
      </c>
      <c r="C22" s="4"/>
      <c r="D22" s="4"/>
    </row>
    <row r="23" spans="1:4" x14ac:dyDescent="0.35">
      <c r="B23" s="20">
        <f>B7/60</f>
        <v>1</v>
      </c>
      <c r="C23" t="s">
        <v>37</v>
      </c>
      <c r="D23" t="s">
        <v>68</v>
      </c>
    </row>
    <row r="24" spans="1:4" x14ac:dyDescent="0.35">
      <c r="B24" s="3">
        <f>B23*360</f>
        <v>360</v>
      </c>
      <c r="C24" t="s">
        <v>71</v>
      </c>
      <c r="D24" t="s">
        <v>68</v>
      </c>
    </row>
    <row r="25" spans="1:4" x14ac:dyDescent="0.35">
      <c r="B25" s="7">
        <f>B23*$B$11*$J$7</f>
        <v>68719.476735999997</v>
      </c>
      <c r="C25" t="s">
        <v>71</v>
      </c>
      <c r="D25" t="s">
        <v>27</v>
      </c>
    </row>
    <row r="26" spans="1:4" x14ac:dyDescent="0.35">
      <c r="B26" s="7"/>
      <c r="C26" s="4"/>
    </row>
    <row r="27" spans="1:4" x14ac:dyDescent="0.35">
      <c r="A27" s="4" t="s">
        <v>41</v>
      </c>
      <c r="C27" s="4"/>
      <c r="D27" s="4"/>
    </row>
    <row r="28" spans="1:4" x14ac:dyDescent="0.35">
      <c r="A28" s="4"/>
      <c r="B28" s="20">
        <f>B23</f>
        <v>1</v>
      </c>
      <c r="C28" t="s">
        <v>37</v>
      </c>
      <c r="D28" t="s">
        <v>70</v>
      </c>
    </row>
    <row r="29" spans="1:4" x14ac:dyDescent="0.35">
      <c r="B29" s="3">
        <f>B28*360</f>
        <v>360</v>
      </c>
      <c r="C29" t="s">
        <v>71</v>
      </c>
      <c r="D29" t="s">
        <v>67</v>
      </c>
    </row>
    <row r="30" spans="1:4" x14ac:dyDescent="0.35">
      <c r="B30" s="3">
        <f>B28*B12</f>
        <v>1</v>
      </c>
      <c r="C30" t="s">
        <v>37</v>
      </c>
      <c r="D30" t="s">
        <v>68</v>
      </c>
    </row>
    <row r="31" spans="1:4" x14ac:dyDescent="0.35">
      <c r="B31" s="3">
        <f>B30*360</f>
        <v>360</v>
      </c>
      <c r="C31" t="s">
        <v>71</v>
      </c>
      <c r="D31" t="s">
        <v>68</v>
      </c>
    </row>
    <row r="32" spans="1:4" x14ac:dyDescent="0.35">
      <c r="B32" s="7">
        <f>B30*$B$11*$J$7</f>
        <v>68719.476735999997</v>
      </c>
      <c r="C32" s="4" t="s">
        <v>25</v>
      </c>
      <c r="D32" s="4" t="s">
        <v>27</v>
      </c>
    </row>
    <row r="34" spans="1:4" x14ac:dyDescent="0.35">
      <c r="A34" s="4" t="s">
        <v>42</v>
      </c>
    </row>
    <row r="35" spans="1:4" x14ac:dyDescent="0.35">
      <c r="B35" s="21">
        <f>B25</f>
        <v>68719.476735999997</v>
      </c>
      <c r="C35" t="s">
        <v>25</v>
      </c>
      <c r="D35" t="s">
        <v>27</v>
      </c>
    </row>
    <row r="36" spans="1:4" x14ac:dyDescent="0.35">
      <c r="B36" s="19">
        <v>1.5</v>
      </c>
      <c r="C36" t="s">
        <v>72</v>
      </c>
      <c r="D36" t="s">
        <v>43</v>
      </c>
    </row>
    <row r="37" spans="1:4" x14ac:dyDescent="0.35">
      <c r="B37" s="7">
        <f>B35*(2^17)/B36/H9</f>
        <v>480.38396025285289</v>
      </c>
      <c r="C37" s="4" t="s">
        <v>44</v>
      </c>
      <c r="D37" t="s">
        <v>45</v>
      </c>
    </row>
    <row r="38" spans="1:4" x14ac:dyDescent="0.35">
      <c r="B38">
        <f>B35^2/B37/256</f>
        <v>38400</v>
      </c>
      <c r="C38" t="s">
        <v>46</v>
      </c>
      <c r="D38" t="s">
        <v>47</v>
      </c>
    </row>
    <row r="39" spans="1:4" x14ac:dyDescent="0.35">
      <c r="B39">
        <f>B38/B8</f>
        <v>150</v>
      </c>
      <c r="C39" t="s">
        <v>48</v>
      </c>
      <c r="D39" t="s">
        <v>49</v>
      </c>
    </row>
    <row r="41" spans="1:4" x14ac:dyDescent="0.35">
      <c r="A41" s="4" t="s">
        <v>50</v>
      </c>
      <c r="C41" s="4"/>
      <c r="D41" s="4"/>
    </row>
    <row r="42" spans="1:4" x14ac:dyDescent="0.35">
      <c r="B42" s="21">
        <f>B15</f>
        <v>68719.476735999997</v>
      </c>
      <c r="C42" t="s">
        <v>25</v>
      </c>
      <c r="D42" t="s">
        <v>27</v>
      </c>
    </row>
    <row r="43" spans="1:4" x14ac:dyDescent="0.35">
      <c r="B43" s="7">
        <f>MIN((2^20-1),2^24/B42*B8/256)</f>
        <v>244.140625</v>
      </c>
      <c r="C43" s="4" t="s">
        <v>51</v>
      </c>
      <c r="D43" t="s">
        <v>52</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AD510-4362-4A0B-9FF9-1631524589FE}">
  <dimension ref="A1:D6"/>
  <sheetViews>
    <sheetView workbookViewId="0">
      <selection activeCell="D57" sqref="D57"/>
    </sheetView>
  </sheetViews>
  <sheetFormatPr defaultRowHeight="14.5" x14ac:dyDescent="0.35"/>
  <cols>
    <col min="1" max="1" width="15.08984375" bestFit="1" customWidth="1"/>
    <col min="2" max="2" width="5.6328125" bestFit="1" customWidth="1"/>
    <col min="3" max="3" width="12.6328125" customWidth="1"/>
  </cols>
  <sheetData>
    <row r="1" spans="1:4" x14ac:dyDescent="0.35">
      <c r="B1" s="24"/>
      <c r="C1" s="24"/>
      <c r="D1" s="24"/>
    </row>
    <row r="2" spans="1:4" x14ac:dyDescent="0.35">
      <c r="B2" s="24"/>
      <c r="C2" s="24"/>
      <c r="D2" s="25"/>
    </row>
    <row r="3" spans="1:4" x14ac:dyDescent="0.35">
      <c r="B3" s="25"/>
      <c r="C3" s="26" t="s">
        <v>53</v>
      </c>
    </row>
    <row r="5" spans="1:4" x14ac:dyDescent="0.35">
      <c r="A5" s="4" t="s">
        <v>63</v>
      </c>
      <c r="B5" s="24" t="s">
        <v>54</v>
      </c>
      <c r="C5" s="24" t="s">
        <v>62</v>
      </c>
    </row>
    <row r="6" spans="1:4" x14ac:dyDescent="0.35">
      <c r="A6" s="28">
        <v>0</v>
      </c>
      <c r="B6" s="27" t="s">
        <v>64</v>
      </c>
      <c r="C6" t="s">
        <v>55</v>
      </c>
    </row>
  </sheetData>
  <pageMargins left="0.7" right="0.7" top="0.75" bottom="0.75" header="0.3" footer="0.3"/>
</worksheet>
</file>

<file path=docMetadata/LabelInfo.xml><?xml version="1.0" encoding="utf-8"?>
<clbl:labelList xmlns:clbl="http://schemas.microsoft.com/office/2020/mipLabelMetadata">
  <clbl:label id="{eaa689b4-8f87-40e0-9c6f-7228de4d754a}" enabled="0" method="" siteId="{eaa689b4-8f87-40e0-9c6f-7228de4d754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Current Setting</vt:lpstr>
      <vt:lpstr>Velocity Calculations</vt:lpstr>
      <vt:lpstr>Revision History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Wendlandt</dc:creator>
  <cp:keywords/>
  <dc:description/>
  <cp:lastModifiedBy>Voelker, Florian</cp:lastModifiedBy>
  <cp:revision/>
  <dcterms:created xsi:type="dcterms:W3CDTF">2012-04-11T11:11:54Z</dcterms:created>
  <dcterms:modified xsi:type="dcterms:W3CDTF">2026-10-01T07:11:16Z</dcterms:modified>
  <cp:category/>
  <cp:contentStatus/>
</cp:coreProperties>
</file>