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nalog-my.sharepoint.com/personal/kiet_tran_analog_com/Documents/Desktop/A_MY_PROJECT_7-16-2025/2E_TEC_Thermal Electric Cooler_53GB/"/>
    </mc:Choice>
  </mc:AlternateContent>
  <xr:revisionPtr revIDLastSave="2510" documentId="13_ncr:1_{5DC14050-43B9-43A1-8DE0-FAC959B0AD11}" xr6:coauthVersionLast="47" xr6:coauthVersionMax="47" xr10:uidLastSave="{067CDD13-B1F4-40EF-B53A-AAEF993738FB}"/>
  <bookViews>
    <workbookView xWindow="-24945" yWindow="315" windowWidth="22605" windowHeight="15990" tabRatio="827" xr2:uid="{87624D84-99CB-4BB4-A8E5-334B0B18642F}"/>
  </bookViews>
  <sheets>
    <sheet name="Setup" sheetId="11" r:id="rId1"/>
    <sheet name="TEC V&amp;I Monitor" sheetId="8" r:id="rId2"/>
    <sheet name="vVLIM" sheetId="15" r:id="rId3"/>
    <sheet name="vILIM" sheetId="18" r:id="rId4"/>
    <sheet name="Therm_10_40_70C" sheetId="31" r:id="rId5"/>
    <sheet name="0_45_90C" sheetId="20" r:id="rId6"/>
    <sheet name="0-25-50C" sheetId="27" r:id="rId7"/>
    <sheet name="20_30C" sheetId="33" r:id="rId8"/>
    <sheet name="20-60C" sheetId="34" r:id="rId9"/>
    <sheet name="Neg10_25_60C" sheetId="21" r:id="rId10"/>
  </sheets>
  <definedNames>
    <definedName name="_C2_MIN" localSheetId="5">#REF!</definedName>
    <definedName name="_C2_MIN" localSheetId="6">#REF!</definedName>
    <definedName name="_C2_MIN" localSheetId="7">#REF!</definedName>
    <definedName name="_C2_MIN" localSheetId="8">#REF!</definedName>
    <definedName name="_C2_MIN" localSheetId="9">#REF!</definedName>
    <definedName name="_C2_MIN" localSheetId="4">#REF!</definedName>
    <definedName name="_C2_MIN">#REF!</definedName>
    <definedName name="_Cea2" localSheetId="5">#REF!</definedName>
    <definedName name="_Cea2" localSheetId="6">#REF!</definedName>
    <definedName name="_Cea2" localSheetId="7">#REF!</definedName>
    <definedName name="_Cea2" localSheetId="8">#REF!</definedName>
    <definedName name="_Cea2" localSheetId="9">#REF!</definedName>
    <definedName name="_Cea2" localSheetId="4">#REF!</definedName>
    <definedName name="_Cea2">#REF!</definedName>
    <definedName name="_Pea2" localSheetId="5">#REF!</definedName>
    <definedName name="_Pea2" localSheetId="6">#REF!</definedName>
    <definedName name="_Pea2" localSheetId="7">#REF!</definedName>
    <definedName name="_Pea2" localSheetId="8">#REF!</definedName>
    <definedName name="_Pea2" localSheetId="9">#REF!</definedName>
    <definedName name="_Pea2" localSheetId="4">#REF!</definedName>
    <definedName name="_Pea2">#REF!</definedName>
    <definedName name="_R1">#REF!</definedName>
    <definedName name="_R2">#REF!</definedName>
    <definedName name="_R2_R1">#REF!</definedName>
    <definedName name="_RFB1">#REF!</definedName>
    <definedName name="_RFB2">#REF!</definedName>
    <definedName name="_RR1">#REF!</definedName>
    <definedName name="Ai">#REF!</definedName>
    <definedName name="AlfaEA">#REF!</definedName>
    <definedName name="AlfaFF">#REF!</definedName>
    <definedName name="AlfaPM">#REF!</definedName>
    <definedName name="Avea">#REF!</definedName>
    <definedName name="B3dB">#REF!</definedName>
    <definedName name="Ccc">#REF!</definedName>
    <definedName name="Cea">#REF!</definedName>
    <definedName name="Cea2S">#REF!</definedName>
    <definedName name="CeaS">#REF!</definedName>
    <definedName name="Cff">#REF!</definedName>
    <definedName name="CffS">#REF!</definedName>
    <definedName name="Cin">#REF!</definedName>
    <definedName name="CINT_MIN">#REF!</definedName>
    <definedName name="CLD_A2">#REF!</definedName>
    <definedName name="Coripple">#REF!</definedName>
    <definedName name="Costep">#REF!</definedName>
    <definedName name="Cout">#REF!</definedName>
    <definedName name="COUT_MIN">#REF!</definedName>
    <definedName name="CoutMin">#REF!</definedName>
    <definedName name="Css">#REF!</definedName>
    <definedName name="Damp">#REF!</definedName>
    <definedName name="delta_I">#REF!</definedName>
    <definedName name="dI">#REF!</definedName>
    <definedName name="DMAX">#REF!</definedName>
    <definedName name="DMIN">#REF!</definedName>
    <definedName name="Duty">#REF!</definedName>
    <definedName name="EFF">#REF!</definedName>
    <definedName name="ESR_Co">#REF!</definedName>
    <definedName name="ESR_Cout">#REF!</definedName>
    <definedName name="FC">#REF!</definedName>
    <definedName name="Fc_index">#REF!</definedName>
    <definedName name="FcCalc">#REF!</definedName>
    <definedName name="FcCount">#REF!</definedName>
    <definedName name="FIBW_MAX">#REF!</definedName>
    <definedName name="Freq">#REF!</definedName>
    <definedName name="Frequency">#REF!</definedName>
    <definedName name="FREQZ1">#REF!</definedName>
    <definedName name="FRES_LC">#REF!</definedName>
    <definedName name="Fs">#REF!</definedName>
    <definedName name="Fsw">#REF!</definedName>
    <definedName name="FVBW_MAX">#REF!</definedName>
    <definedName name="FxCalc">#REF!</definedName>
    <definedName name="FxCount">#REF!</definedName>
    <definedName name="Gain">#REF!</definedName>
    <definedName name="Gain_conj_poles">#REF!</definedName>
    <definedName name="Gcs">#REF!</definedName>
    <definedName name="GmBW">#REF!</definedName>
    <definedName name="Gmea">#REF!</definedName>
    <definedName name="GOCR">#REF!</definedName>
    <definedName name="I">#REF!</definedName>
    <definedName name="Iea">#REF!</definedName>
    <definedName name="ILoutrms">#REF!</definedName>
    <definedName name="Io">#REF!</definedName>
    <definedName name="Iout">#REF!</definedName>
    <definedName name="Ipeak">#REF!</definedName>
    <definedName name="IPHPMAX">#REF!</definedName>
    <definedName name="IPHPMIN">#REF!</definedName>
    <definedName name="IPMAX">#REF!</definedName>
    <definedName name="IPMIN">#REF!</definedName>
    <definedName name="IPP_PHMAX">#REF!</definedName>
    <definedName name="IPP_PHMIN">#REF!</definedName>
    <definedName name="IPP_PHNOM">#REF!</definedName>
    <definedName name="IPPMAX">#REF!</definedName>
    <definedName name="IPPMIN">#REF!</definedName>
    <definedName name="IPPNOM">#REF!</definedName>
    <definedName name="IPPVMAXDMAX">#REF!</definedName>
    <definedName name="Iripple">#REF!</definedName>
    <definedName name="IrippleEff">#REF!</definedName>
    <definedName name="Istep">#REF!</definedName>
    <definedName name="L">#REF!</definedName>
    <definedName name="LIR">#REF!</definedName>
    <definedName name="LIR_">#REF!</definedName>
    <definedName name="LPH">#REF!</definedName>
    <definedName name="Lx">#REF!</definedName>
    <definedName name="LxMin">#REF!</definedName>
    <definedName name="Mag_poles">#REF!</definedName>
    <definedName name="Mag_poles_res">#REF!</definedName>
    <definedName name="mc">#REF!</definedName>
    <definedName name="N">#REF!</definedName>
    <definedName name="ncw">#REF!</definedName>
    <definedName name="omn">#REF!</definedName>
    <definedName name="Pea">#REF!</definedName>
    <definedName name="Peak_perc">#REF!</definedName>
    <definedName name="Pff">#REF!</definedName>
    <definedName name="PffS">#REF!</definedName>
    <definedName name="Ph_Gm">#REF!</definedName>
    <definedName name="Ph_poles">#REF!</definedName>
    <definedName name="Phase">#REF!</definedName>
    <definedName name="Phase_conj_poles">#REF!</definedName>
    <definedName name="PL">#REF!</definedName>
    <definedName name="PM">#REF!</definedName>
    <definedName name="PM_calc">#REF!</definedName>
    <definedName name="Pout">#REF!</definedName>
    <definedName name="psi">#REF!</definedName>
    <definedName name="Qc">#REF!</definedName>
    <definedName name="Rc_">#REF!</definedName>
    <definedName name="Rcc">#REF!</definedName>
    <definedName name="RDES">#REF!</definedName>
    <definedName name="Rea">#REF!</definedName>
    <definedName name="ReaS">#REF!</definedName>
    <definedName name="Resl">#REF!</definedName>
    <definedName name="Resr">#REF!</definedName>
    <definedName name="Resr_half">#REF!</definedName>
    <definedName name="RINT">#REF!</definedName>
    <definedName name="RLD_A2">#REF!</definedName>
    <definedName name="RLL">#REF!</definedName>
    <definedName name="Rload">#REF!</definedName>
    <definedName name="RMRAMP">#REF!</definedName>
    <definedName name="Rout">#REF!</definedName>
    <definedName name="RoutEA">#REF!</definedName>
    <definedName name="RPH">#REF!</definedName>
    <definedName name="Rsn">#REF!</definedName>
    <definedName name="Rsp_gnd">#REF!</definedName>
    <definedName name="Rvo_sp">#REF!</definedName>
    <definedName name="Se">#REF!</definedName>
    <definedName name="SRmpMIN">#REF!</definedName>
    <definedName name="Tcomp">#REF!</definedName>
    <definedName name="Tlxdown">#REF!</definedName>
    <definedName name="Tlxup">#REF!</definedName>
    <definedName name="TONMAX">#REF!</definedName>
    <definedName name="TONMIN">#REF!</definedName>
    <definedName name="Tp">#REF!</definedName>
    <definedName name="Tresponse">#REF!</definedName>
    <definedName name="Tresponse_2">#REF!</definedName>
    <definedName name="Ts">#REF!</definedName>
    <definedName name="Tsettling">#REF!</definedName>
    <definedName name="Tss">#REF!</definedName>
    <definedName name="TSW">#REF!</definedName>
    <definedName name="Vdrop">#REF!</definedName>
    <definedName name="VdropDOWN">#REF!</definedName>
    <definedName name="VdropUP">#REF!</definedName>
    <definedName name="Vfb">#REF!</definedName>
    <definedName name="Vi">#REF!</definedName>
    <definedName name="VI_INTpp">#REF!</definedName>
    <definedName name="Vi_ripple">#REF!</definedName>
    <definedName name="Vimin">#REF!</definedName>
    <definedName name="Vin">#REF!</definedName>
    <definedName name="VINMAX">#REF!</definedName>
    <definedName name="VINMIN">#REF!</definedName>
    <definedName name="VINNOM">#REF!</definedName>
    <definedName name="Viripple">#REF!</definedName>
    <definedName name="Vo">#REF!</definedName>
    <definedName name="Vo_nom_max">#REF!</definedName>
    <definedName name="Vo_OS">#REF!</definedName>
    <definedName name="Vo_rip">#REF!</definedName>
    <definedName name="Voripple">#REF!</definedName>
    <definedName name="Vout">#REF!</definedName>
    <definedName name="VOUTMAX">#REF!</definedName>
    <definedName name="VOUTMIN">#REF!</definedName>
    <definedName name="VOUTNOM">#REF!</definedName>
    <definedName name="Vripple">#REF!</definedName>
    <definedName name="VrippleEff">#REF!</definedName>
    <definedName name="xaxis">#REF!</definedName>
    <definedName name="XRPH">#REF!</definedName>
    <definedName name="Zea">#REF!</definedName>
    <definedName name="Zesr">#REF!</definedName>
    <definedName name="Zff">#REF!</definedName>
    <definedName name="ZffS">#REF!</definedName>
    <definedName name="ΔIMAX">#REF!</definedName>
    <definedName name="ΔVOUTMAX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3" i="34" l="1"/>
  <c r="D104" i="34" s="1"/>
  <c r="B85" i="34"/>
  <c r="B78" i="34"/>
  <c r="G68" i="34"/>
  <c r="G67" i="34"/>
  <c r="G66" i="34"/>
  <c r="C37" i="34"/>
  <c r="B86" i="34" s="1"/>
  <c r="B87" i="34" s="1"/>
  <c r="D103" i="33"/>
  <c r="I107" i="33" s="1"/>
  <c r="D102" i="33"/>
  <c r="B84" i="33"/>
  <c r="B77" i="33"/>
  <c r="G67" i="33"/>
  <c r="G66" i="33"/>
  <c r="G65" i="33"/>
  <c r="C36" i="33"/>
  <c r="B78" i="33" s="1"/>
  <c r="G37" i="21"/>
  <c r="G36" i="27"/>
  <c r="G36" i="20"/>
  <c r="D104" i="31"/>
  <c r="I106" i="31" s="1"/>
  <c r="D103" i="31"/>
  <c r="B85" i="31"/>
  <c r="B78" i="31"/>
  <c r="G68" i="31"/>
  <c r="G67" i="31"/>
  <c r="G66" i="31"/>
  <c r="C37" i="31"/>
  <c r="B79" i="31" s="1"/>
  <c r="D102" i="27"/>
  <c r="D103" i="27" s="1"/>
  <c r="I102" i="27" s="1"/>
  <c r="B84" i="27"/>
  <c r="B77" i="27"/>
  <c r="G67" i="27"/>
  <c r="G66" i="27"/>
  <c r="G65" i="27"/>
  <c r="C36" i="27"/>
  <c r="B78" i="27" s="1"/>
  <c r="B79" i="27" s="1"/>
  <c r="E76" i="27" s="1"/>
  <c r="D103" i="21"/>
  <c r="D104" i="21" s="1"/>
  <c r="B85" i="21"/>
  <c r="B78" i="21"/>
  <c r="G68" i="21"/>
  <c r="G67" i="21"/>
  <c r="G66" i="21"/>
  <c r="C37" i="21"/>
  <c r="B79" i="21" s="1"/>
  <c r="I106" i="20"/>
  <c r="D102" i="20"/>
  <c r="D103" i="20" s="1"/>
  <c r="I100" i="20" s="1"/>
  <c r="B84" i="20"/>
  <c r="B77" i="20"/>
  <c r="G67" i="20"/>
  <c r="G66" i="20"/>
  <c r="G65" i="20"/>
  <c r="C36" i="20"/>
  <c r="B85" i="20" s="1"/>
  <c r="B86" i="20" s="1"/>
  <c r="E31" i="18"/>
  <c r="E22" i="18"/>
  <c r="E28" i="18" s="1"/>
  <c r="F36" i="15"/>
  <c r="F29" i="15"/>
  <c r="P5" i="15" s="1"/>
  <c r="P8" i="15" s="1"/>
  <c r="B79" i="33" l="1"/>
  <c r="B85" i="33"/>
  <c r="B86" i="33" s="1"/>
  <c r="I101" i="33"/>
  <c r="E76" i="33"/>
  <c r="E84" i="34"/>
  <c r="I108" i="34"/>
  <c r="I105" i="34"/>
  <c r="I103" i="34"/>
  <c r="I102" i="34"/>
  <c r="I100" i="34"/>
  <c r="I107" i="34"/>
  <c r="I106" i="34"/>
  <c r="I104" i="34"/>
  <c r="I101" i="34"/>
  <c r="B79" i="34"/>
  <c r="I99" i="33"/>
  <c r="I100" i="33"/>
  <c r="I103" i="33"/>
  <c r="I102" i="33"/>
  <c r="I104" i="33"/>
  <c r="I105" i="33"/>
  <c r="I106" i="33"/>
  <c r="B85" i="27"/>
  <c r="B86" i="27" s="1"/>
  <c r="E83" i="27" s="1"/>
  <c r="I102" i="20"/>
  <c r="I103" i="20"/>
  <c r="I105" i="20"/>
  <c r="I110" i="20"/>
  <c r="I104" i="20"/>
  <c r="I108" i="20"/>
  <c r="I109" i="20"/>
  <c r="I107" i="20"/>
  <c r="I101" i="20"/>
  <c r="I99" i="20"/>
  <c r="B80" i="31"/>
  <c r="E77" i="31"/>
  <c r="B86" i="31"/>
  <c r="B87" i="31" s="1"/>
  <c r="G37" i="31"/>
  <c r="I107" i="31"/>
  <c r="I100" i="31"/>
  <c r="I101" i="31"/>
  <c r="I102" i="31"/>
  <c r="I103" i="31"/>
  <c r="I104" i="31"/>
  <c r="I105" i="31"/>
  <c r="I104" i="27"/>
  <c r="I101" i="27"/>
  <c r="I103" i="27"/>
  <c r="I105" i="27"/>
  <c r="I106" i="27"/>
  <c r="I107" i="27"/>
  <c r="I99" i="27"/>
  <c r="I100" i="27"/>
  <c r="B86" i="21"/>
  <c r="B80" i="21"/>
  <c r="E77" i="21" s="1"/>
  <c r="I108" i="21"/>
  <c r="I107" i="21"/>
  <c r="I106" i="21"/>
  <c r="I105" i="21"/>
  <c r="I104" i="21"/>
  <c r="I103" i="21"/>
  <c r="I102" i="21"/>
  <c r="I101" i="21"/>
  <c r="I100" i="21"/>
  <c r="B87" i="21"/>
  <c r="E84" i="21" s="1"/>
  <c r="B78" i="20"/>
  <c r="B79" i="20" s="1"/>
  <c r="E76" i="20" s="1"/>
  <c r="E83" i="20"/>
  <c r="E33" i="18"/>
  <c r="Q9" i="18" s="1"/>
  <c r="Q14" i="18" s="1"/>
  <c r="Q22" i="18"/>
  <c r="F37" i="15"/>
  <c r="P15" i="15" s="1"/>
  <c r="P18" i="15" s="1"/>
  <c r="E83" i="33" l="1"/>
  <c r="B80" i="34"/>
  <c r="E77" i="34" s="1"/>
  <c r="E84" i="31"/>
  <c r="E18" i="8"/>
  <c r="O19" i="8" l="1"/>
  <c r="O29" i="8" l="1"/>
  <c r="E19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Kiet Tran</author>
  </authors>
  <commentList>
    <comment ref="E19" authorId="0" shapeId="0" xr:uid="{EF4FB985-786F-4B1F-924F-7F33DA8C736C}">
      <text>
        <r>
          <rPr>
            <sz val="9"/>
            <color indexed="81"/>
            <rFont val="Tahoma"/>
            <family val="2"/>
          </rPr>
          <t>A) Daughter Board run only: set R3
B) Run with Base Board: set W6</t>
        </r>
      </text>
    </comment>
    <comment ref="E20" authorId="0" shapeId="0" xr:uid="{D3E3929E-A735-430A-AF4D-CCA5FB22316F}">
      <text>
        <r>
          <rPr>
            <sz val="9"/>
            <color indexed="81"/>
            <rFont val="Tahoma"/>
            <family val="2"/>
          </rPr>
          <t>A) Daughter Board run only: set R4
B) Run with Base Board: set W7</t>
        </r>
      </text>
    </comment>
  </commentList>
</comments>
</file>

<file path=xl/sharedStrings.xml><?xml version="1.0" encoding="utf-8"?>
<sst xmlns="http://schemas.openxmlformats.org/spreadsheetml/2006/main" count="574" uniqueCount="174">
  <si>
    <t>THERMISTOR SETUP</t>
  </si>
  <si>
    <t>=</t>
  </si>
  <si>
    <r>
      <t>R</t>
    </r>
    <r>
      <rPr>
        <b/>
        <vertAlign val="subscript"/>
        <sz val="11"/>
        <color theme="1"/>
        <rFont val="Calibri"/>
        <family val="2"/>
        <scheme val="minor"/>
      </rPr>
      <t>LOW</t>
    </r>
  </si>
  <si>
    <r>
      <t>R</t>
    </r>
    <r>
      <rPr>
        <b/>
        <vertAlign val="subscript"/>
        <sz val="11"/>
        <color theme="1"/>
        <rFont val="Calibri"/>
        <family val="2"/>
        <scheme val="minor"/>
      </rPr>
      <t>MID</t>
    </r>
  </si>
  <si>
    <r>
      <t>R</t>
    </r>
    <r>
      <rPr>
        <b/>
        <vertAlign val="subscript"/>
        <sz val="11"/>
        <color theme="1"/>
        <rFont val="Calibri"/>
        <family val="2"/>
        <scheme val="minor"/>
      </rPr>
      <t>HIGH</t>
    </r>
  </si>
  <si>
    <t>ohms</t>
  </si>
  <si>
    <t>THERMISTOR AMPLIFIER (CHOPPER 1)</t>
  </si>
  <si>
    <t>The temperature is centered at</t>
  </si>
  <si>
    <t>*Values are obtained from the thermistor data sheet but can be also obtained from</t>
  </si>
  <si>
    <r>
      <t xml:space="preserve">using the equation below where </t>
    </r>
    <r>
      <rPr>
        <b/>
        <sz val="11"/>
        <color theme="1"/>
        <rFont val="Calibri"/>
        <family val="2"/>
      </rPr>
      <t>ß</t>
    </r>
    <r>
      <rPr>
        <b/>
        <i/>
        <sz val="11"/>
        <color theme="1"/>
        <rFont val="Calibri"/>
        <family val="2"/>
      </rPr>
      <t xml:space="preserve"> value can be found in the data sheet</t>
    </r>
    <r>
      <rPr>
        <b/>
        <i/>
        <sz val="11"/>
        <color theme="1"/>
        <rFont val="Calibri"/>
        <family val="2"/>
        <scheme val="minor"/>
      </rPr>
      <t>:</t>
    </r>
  </si>
  <si>
    <r>
      <t xml:space="preserve">Computing for the </t>
    </r>
    <r>
      <rPr>
        <b/>
        <i/>
        <sz val="11"/>
        <color theme="1"/>
        <rFont val="Calibri"/>
        <family val="2"/>
        <scheme val="minor"/>
      </rPr>
      <t>linearizing resistor R</t>
    </r>
    <r>
      <rPr>
        <b/>
        <i/>
        <vertAlign val="subscript"/>
        <sz val="11"/>
        <color theme="1"/>
        <rFont val="Calibri"/>
        <family val="2"/>
        <scheme val="minor"/>
      </rPr>
      <t>X</t>
    </r>
    <r>
      <rPr>
        <b/>
        <i/>
        <sz val="11"/>
        <color theme="1"/>
        <rFont val="Calibri"/>
        <family val="2"/>
        <scheme val="minor"/>
      </rPr>
      <t>:</t>
    </r>
  </si>
  <si>
    <t>nearest to the computed</t>
  </si>
  <si>
    <t>Using the curve above, we will set the following conditions:</t>
  </si>
  <si>
    <t>OUT1 Voltage</t>
  </si>
  <si>
    <t>Temperature</t>
  </si>
  <si>
    <t>~0.3V</t>
  </si>
  <si>
    <t>1.25V</t>
  </si>
  <si>
    <t>~2.2V</t>
  </si>
  <si>
    <r>
      <t>Given V</t>
    </r>
    <r>
      <rPr>
        <b/>
        <i/>
        <vertAlign val="subscript"/>
        <sz val="11"/>
        <color theme="1"/>
        <rFont val="Calibri"/>
        <family val="2"/>
        <scheme val="minor"/>
      </rPr>
      <t>OUT1</t>
    </r>
    <r>
      <rPr>
        <b/>
        <i/>
        <sz val="11"/>
        <color theme="1"/>
        <rFont val="Calibri"/>
        <family val="2"/>
        <scheme val="minor"/>
      </rPr>
      <t xml:space="preserve"> &amp; R</t>
    </r>
    <r>
      <rPr>
        <b/>
        <i/>
        <vertAlign val="subscript"/>
        <sz val="11"/>
        <color theme="1"/>
        <rFont val="Calibri"/>
        <family val="2"/>
        <scheme val="minor"/>
      </rPr>
      <t>X</t>
    </r>
    <r>
      <rPr>
        <b/>
        <i/>
        <sz val="11"/>
        <color theme="1"/>
        <rFont val="Calibri"/>
        <family val="2"/>
        <scheme val="minor"/>
      </rPr>
      <t>, we can now compute for the feedback resistor R</t>
    </r>
    <r>
      <rPr>
        <b/>
        <i/>
        <vertAlign val="subscript"/>
        <sz val="11"/>
        <color theme="1"/>
        <rFont val="Calibri"/>
        <family val="2"/>
        <scheme val="minor"/>
      </rPr>
      <t>FB</t>
    </r>
    <r>
      <rPr>
        <b/>
        <i/>
        <sz val="11"/>
        <color theme="1"/>
        <rFont val="Calibri"/>
        <family val="2"/>
        <scheme val="minor"/>
      </rPr>
      <t>:</t>
    </r>
  </si>
  <si>
    <t xml:space="preserve">VOUT1 = </t>
  </si>
  <si>
    <t>RTH =</t>
  </si>
  <si>
    <t>RX =</t>
  </si>
  <si>
    <t>R =</t>
  </si>
  <si>
    <t>RFB =</t>
  </si>
  <si>
    <t>VREF =</t>
  </si>
  <si>
    <t>STANDARD VALUES OF RESISTOR</t>
  </si>
  <si>
    <r>
      <t>R</t>
    </r>
    <r>
      <rPr>
        <b/>
        <i/>
        <vertAlign val="subscript"/>
        <sz val="18"/>
        <color theme="1"/>
        <rFont val="Calibri"/>
        <family val="2"/>
        <scheme val="minor"/>
      </rPr>
      <t>X</t>
    </r>
  </si>
  <si>
    <t>25°C</t>
  </si>
  <si>
    <t>Using a Resistor Divider to Set the TEC Current Limit</t>
  </si>
  <si>
    <r>
      <t>(Default internal V</t>
    </r>
    <r>
      <rPr>
        <vertAlign val="subscript"/>
        <sz val="11"/>
        <color theme="1"/>
        <rFont val="Calibri"/>
        <family val="2"/>
        <scheme val="minor"/>
      </rPr>
      <t>REF</t>
    </r>
    <r>
      <rPr>
        <sz val="11"/>
        <color theme="1"/>
        <rFont val="Calibri"/>
        <family val="2"/>
        <scheme val="minor"/>
      </rPr>
      <t xml:space="preserve"> is </t>
    </r>
    <r>
      <rPr>
        <b/>
        <sz val="11"/>
        <color theme="1"/>
        <rFont val="Calibri"/>
        <family val="2"/>
        <scheme val="minor"/>
      </rPr>
      <t>2.5V</t>
    </r>
    <r>
      <rPr>
        <sz val="11"/>
        <color theme="1"/>
        <rFont val="Calibri"/>
        <family val="2"/>
        <scheme val="minor"/>
      </rPr>
      <t>)</t>
    </r>
  </si>
  <si>
    <r>
      <t>V</t>
    </r>
    <r>
      <rPr>
        <vertAlign val="subscript"/>
        <sz val="11"/>
        <color theme="1"/>
        <rFont val="Calibri"/>
        <family val="2"/>
        <scheme val="minor"/>
      </rPr>
      <t>ILIM_HEATING</t>
    </r>
  </si>
  <si>
    <r>
      <t>V</t>
    </r>
    <r>
      <rPr>
        <i/>
        <vertAlign val="subscript"/>
        <sz val="18"/>
        <color theme="1"/>
        <rFont val="Calibri"/>
        <family val="2"/>
        <scheme val="minor"/>
      </rPr>
      <t>ILIM_HEATING</t>
    </r>
  </si>
  <si>
    <r>
      <t>R</t>
    </r>
    <r>
      <rPr>
        <vertAlign val="subscript"/>
        <sz val="11"/>
        <color theme="1"/>
        <rFont val="Calibri"/>
        <family val="2"/>
        <scheme val="minor"/>
      </rPr>
      <t>C1</t>
    </r>
    <r>
      <rPr>
        <sz val="11"/>
        <color theme="1"/>
        <rFont val="Calibri"/>
        <family val="2"/>
        <scheme val="minor"/>
      </rPr>
      <t>||R</t>
    </r>
    <r>
      <rPr>
        <vertAlign val="subscript"/>
        <sz val="11"/>
        <color theme="1"/>
        <rFont val="Calibri"/>
        <family val="2"/>
        <scheme val="minor"/>
      </rPr>
      <t>C2</t>
    </r>
  </si>
  <si>
    <r>
      <t>I</t>
    </r>
    <r>
      <rPr>
        <vertAlign val="subscript"/>
        <sz val="11"/>
        <color theme="1"/>
        <rFont val="Calibri"/>
        <family val="2"/>
        <scheme val="minor"/>
      </rPr>
      <t>SINK_ILIM</t>
    </r>
  </si>
  <si>
    <r>
      <t xml:space="preserve">(Internal current sink will give </t>
    </r>
    <r>
      <rPr>
        <b/>
        <sz val="11"/>
        <color theme="1"/>
        <rFont val="Calibri"/>
        <family val="2"/>
        <scheme val="minor"/>
      </rPr>
      <t>40uA</t>
    </r>
    <r>
      <rPr>
        <sz val="11"/>
        <color theme="1"/>
        <rFont val="Calibri"/>
        <family val="2"/>
        <scheme val="minor"/>
      </rPr>
      <t>)</t>
    </r>
  </si>
  <si>
    <r>
      <t>V</t>
    </r>
    <r>
      <rPr>
        <i/>
        <vertAlign val="subscript"/>
        <sz val="18"/>
        <color theme="1"/>
        <rFont val="Calibri"/>
        <family val="2"/>
        <scheme val="minor"/>
      </rPr>
      <t>ILIM_COOLING</t>
    </r>
  </si>
  <si>
    <r>
      <t>V</t>
    </r>
    <r>
      <rPr>
        <i/>
        <vertAlign val="subscript"/>
        <sz val="11"/>
        <color theme="1"/>
        <rFont val="Calibri"/>
        <family val="2"/>
        <scheme val="minor"/>
      </rPr>
      <t>ILIM_COOLING</t>
    </r>
    <r>
      <rPr>
        <i/>
        <sz val="11"/>
        <color theme="1"/>
        <rFont val="Calibri"/>
        <family val="2"/>
        <scheme val="minor"/>
      </rPr>
      <t xml:space="preserve"> :</t>
    </r>
  </si>
  <si>
    <r>
      <t>R</t>
    </r>
    <r>
      <rPr>
        <vertAlign val="subscript"/>
        <sz val="11"/>
        <color theme="1"/>
        <rFont val="Calibri"/>
        <family val="2"/>
        <scheme val="minor"/>
      </rPr>
      <t>CS</t>
    </r>
    <r>
      <rPr>
        <sz val="11"/>
        <color theme="1"/>
        <rFont val="Calibri"/>
        <family val="2"/>
        <scheme val="minor"/>
      </rPr>
      <t xml:space="preserve"> :</t>
    </r>
  </si>
  <si>
    <t>V</t>
  </si>
  <si>
    <t>A</t>
  </si>
  <si>
    <r>
      <t>I</t>
    </r>
    <r>
      <rPr>
        <vertAlign val="subscript"/>
        <sz val="11"/>
        <color theme="1"/>
        <rFont val="Calibri"/>
        <family val="2"/>
        <scheme val="minor"/>
      </rPr>
      <t xml:space="preserve">SINK_VLIM </t>
    </r>
    <r>
      <rPr>
        <sz val="11"/>
        <color theme="1"/>
        <rFont val="Calibri"/>
        <family val="2"/>
        <scheme val="minor"/>
      </rPr>
      <t>:</t>
    </r>
  </si>
  <si>
    <r>
      <t>R</t>
    </r>
    <r>
      <rPr>
        <vertAlign val="subscript"/>
        <sz val="11"/>
        <color theme="1"/>
        <rFont val="Calibri"/>
        <family val="2"/>
        <scheme val="minor"/>
      </rPr>
      <t>V1</t>
    </r>
    <r>
      <rPr>
        <sz val="11"/>
        <color theme="1"/>
        <rFont val="Calibri"/>
        <family val="2"/>
        <scheme val="minor"/>
      </rPr>
      <t>||R</t>
    </r>
    <r>
      <rPr>
        <vertAlign val="subscript"/>
        <sz val="11"/>
        <color theme="1"/>
        <rFont val="Calibri"/>
        <family val="2"/>
        <scheme val="minor"/>
      </rPr>
      <t>V2</t>
    </r>
    <r>
      <rPr>
        <sz val="11"/>
        <color theme="1"/>
        <rFont val="Calibri"/>
        <family val="2"/>
        <scheme val="minor"/>
      </rPr>
      <t xml:space="preserve"> :</t>
    </r>
  </si>
  <si>
    <r>
      <t xml:space="preserve">(Internal current sink will give </t>
    </r>
    <r>
      <rPr>
        <b/>
        <sz val="11"/>
        <color theme="1"/>
        <rFont val="Calibri"/>
        <family val="2"/>
        <scheme val="minor"/>
      </rPr>
      <t>10uA</t>
    </r>
    <r>
      <rPr>
        <sz val="11"/>
        <color theme="1"/>
        <rFont val="Calibri"/>
        <family val="2"/>
        <scheme val="minor"/>
      </rPr>
      <t>)</t>
    </r>
  </si>
  <si>
    <r>
      <t>V</t>
    </r>
    <r>
      <rPr>
        <i/>
        <vertAlign val="subscript"/>
        <sz val="18"/>
        <color theme="1"/>
        <rFont val="Calibri"/>
        <family val="2"/>
        <scheme val="minor"/>
      </rPr>
      <t xml:space="preserve">VLIM_HEATING </t>
    </r>
    <r>
      <rPr>
        <i/>
        <sz val="18"/>
        <color theme="1"/>
        <rFont val="Calibri"/>
        <family val="2"/>
        <scheme val="minor"/>
      </rPr>
      <t>:</t>
    </r>
  </si>
  <si>
    <r>
      <t>V</t>
    </r>
    <r>
      <rPr>
        <i/>
        <vertAlign val="subscript"/>
        <sz val="18"/>
        <color theme="1"/>
        <rFont val="Calibri"/>
        <family val="2"/>
        <scheme val="minor"/>
      </rPr>
      <t>VLIM_COOLING</t>
    </r>
    <r>
      <rPr>
        <i/>
        <sz val="18"/>
        <color theme="1"/>
        <rFont val="Calibri"/>
        <family val="2"/>
        <scheme val="minor"/>
      </rPr>
      <t xml:space="preserve"> :</t>
    </r>
  </si>
  <si>
    <r>
      <t>V</t>
    </r>
    <r>
      <rPr>
        <i/>
        <vertAlign val="subscript"/>
        <sz val="11"/>
        <color theme="1"/>
        <rFont val="Calibri"/>
        <family val="2"/>
        <scheme val="minor"/>
      </rPr>
      <t>VLIM_COOLING</t>
    </r>
    <r>
      <rPr>
        <i/>
        <sz val="11"/>
        <color theme="1"/>
        <rFont val="Calibri"/>
        <family val="2"/>
        <scheme val="minor"/>
      </rPr>
      <t xml:space="preserve"> :</t>
    </r>
  </si>
  <si>
    <r>
      <t>A</t>
    </r>
    <r>
      <rPr>
        <vertAlign val="subscript"/>
        <sz val="11"/>
        <color theme="1"/>
        <rFont val="Calibri"/>
        <family val="2"/>
        <scheme val="minor"/>
      </rPr>
      <t>VLIM</t>
    </r>
    <r>
      <rPr>
        <sz val="11"/>
        <color theme="1"/>
        <rFont val="Calibri"/>
        <family val="2"/>
        <scheme val="minor"/>
      </rPr>
      <t xml:space="preserve"> :</t>
    </r>
  </si>
  <si>
    <t>V/V</t>
  </si>
  <si>
    <r>
      <t>V</t>
    </r>
    <r>
      <rPr>
        <i/>
        <vertAlign val="subscript"/>
        <sz val="11"/>
        <color theme="1"/>
        <rFont val="Calibri"/>
        <family val="2"/>
        <scheme val="minor"/>
      </rPr>
      <t>VLIM_HEATING</t>
    </r>
    <r>
      <rPr>
        <i/>
        <sz val="11"/>
        <color theme="1"/>
        <rFont val="Calibri"/>
        <family val="2"/>
        <scheme val="minor"/>
      </rPr>
      <t xml:space="preserve"> :</t>
    </r>
  </si>
  <si>
    <r>
      <t>V</t>
    </r>
    <r>
      <rPr>
        <b/>
        <i/>
        <vertAlign val="subscript"/>
        <sz val="18"/>
        <color theme="1"/>
        <rFont val="Calibri"/>
        <family val="2"/>
        <scheme val="minor"/>
      </rPr>
      <t>TEC_MAX_HEATING</t>
    </r>
    <r>
      <rPr>
        <b/>
        <i/>
        <sz val="18"/>
        <color theme="1"/>
        <rFont val="Calibri"/>
        <family val="2"/>
        <scheme val="minor"/>
      </rPr>
      <t xml:space="preserve"> :</t>
    </r>
  </si>
  <si>
    <r>
      <t>V</t>
    </r>
    <r>
      <rPr>
        <b/>
        <i/>
        <vertAlign val="subscript"/>
        <sz val="18"/>
        <color theme="1"/>
        <rFont val="Calibri"/>
        <family val="2"/>
        <scheme val="minor"/>
      </rPr>
      <t>TEC_MAX_COOLING</t>
    </r>
    <r>
      <rPr>
        <b/>
        <i/>
        <sz val="18"/>
        <color theme="1"/>
        <rFont val="Calibri"/>
        <family val="2"/>
        <scheme val="minor"/>
      </rPr>
      <t xml:space="preserve"> :</t>
    </r>
  </si>
  <si>
    <r>
      <t xml:space="preserve"> I</t>
    </r>
    <r>
      <rPr>
        <b/>
        <i/>
        <vertAlign val="subscript"/>
        <sz val="20"/>
        <rFont val="Calibri"/>
        <family val="2"/>
        <scheme val="minor"/>
      </rPr>
      <t>TEC_MAX_COOLING</t>
    </r>
    <r>
      <rPr>
        <b/>
        <i/>
        <sz val="20"/>
        <rFont val="Calibri"/>
        <family val="2"/>
        <scheme val="minor"/>
      </rPr>
      <t xml:space="preserve"> :</t>
    </r>
  </si>
  <si>
    <r>
      <t xml:space="preserve"> I</t>
    </r>
    <r>
      <rPr>
        <b/>
        <i/>
        <vertAlign val="subscript"/>
        <sz val="20"/>
        <rFont val="Calibri"/>
        <family val="2"/>
        <scheme val="minor"/>
      </rPr>
      <t>TEC_MAX_HEATING</t>
    </r>
    <r>
      <rPr>
        <b/>
        <i/>
        <sz val="20"/>
        <rFont val="Calibri"/>
        <family val="2"/>
        <scheme val="minor"/>
      </rPr>
      <t xml:space="preserve"> :</t>
    </r>
  </si>
  <si>
    <t>TEC VOLTAGE / CURRENT MONITORING</t>
  </si>
  <si>
    <r>
      <t>Enter I</t>
    </r>
    <r>
      <rPr>
        <vertAlign val="subscript"/>
        <sz val="11"/>
        <color theme="1"/>
        <rFont val="Calibri"/>
        <family val="2"/>
        <scheme val="minor"/>
      </rPr>
      <t>ILDR</t>
    </r>
    <r>
      <rPr>
        <sz val="11"/>
        <color theme="1"/>
        <rFont val="Calibri"/>
        <family val="2"/>
        <scheme val="minor"/>
      </rPr>
      <t xml:space="preserve"> value :</t>
    </r>
  </si>
  <si>
    <t>V/A</t>
  </si>
  <si>
    <r>
      <t>V</t>
    </r>
    <r>
      <rPr>
        <b/>
        <i/>
        <vertAlign val="subscript"/>
        <sz val="20"/>
        <color theme="1"/>
        <rFont val="Calibri"/>
        <family val="2"/>
        <scheme val="minor"/>
      </rPr>
      <t>ITEC_HEATING</t>
    </r>
    <r>
      <rPr>
        <b/>
        <i/>
        <sz val="20"/>
        <color theme="1"/>
        <rFont val="Calibri"/>
        <family val="2"/>
        <scheme val="minor"/>
      </rPr>
      <t xml:space="preserve"> :</t>
    </r>
  </si>
  <si>
    <r>
      <t>V</t>
    </r>
    <r>
      <rPr>
        <b/>
        <i/>
        <vertAlign val="subscript"/>
        <sz val="20"/>
        <color theme="1"/>
        <rFont val="Calibri"/>
        <family val="2"/>
        <scheme val="minor"/>
      </rPr>
      <t>ITEC_COOLING</t>
    </r>
    <r>
      <rPr>
        <b/>
        <i/>
        <sz val="20"/>
        <color theme="1"/>
        <rFont val="Calibri"/>
        <family val="2"/>
        <scheme val="minor"/>
      </rPr>
      <t xml:space="preserve"> :</t>
    </r>
  </si>
  <si>
    <r>
      <t>V</t>
    </r>
    <r>
      <rPr>
        <b/>
        <i/>
        <vertAlign val="subscript"/>
        <sz val="20"/>
        <color theme="1"/>
        <rFont val="Calibri"/>
        <family val="2"/>
        <scheme val="minor"/>
      </rPr>
      <t>VTEC</t>
    </r>
    <r>
      <rPr>
        <b/>
        <i/>
        <sz val="20"/>
        <color theme="1"/>
        <rFont val="Calibri"/>
        <family val="2"/>
        <scheme val="minor"/>
      </rPr>
      <t xml:space="preserve"> :</t>
    </r>
  </si>
  <si>
    <r>
      <t>( Default R</t>
    </r>
    <r>
      <rPr>
        <vertAlign val="subscript"/>
        <sz val="11"/>
        <color theme="1"/>
        <rFont val="Calibri"/>
        <family val="2"/>
        <scheme val="minor"/>
      </rPr>
      <t>CS</t>
    </r>
    <r>
      <rPr>
        <sz val="11"/>
        <color theme="1"/>
        <rFont val="Calibri"/>
        <family val="2"/>
        <scheme val="minor"/>
      </rPr>
      <t xml:space="preserve"> value is </t>
    </r>
    <r>
      <rPr>
        <b/>
        <sz val="11"/>
        <color theme="1"/>
        <rFont val="Calibri"/>
        <family val="2"/>
        <scheme val="minor"/>
      </rPr>
      <t>0.285 V/A for the ADN8835</t>
    </r>
    <r>
      <rPr>
        <sz val="11"/>
        <color theme="1"/>
        <rFont val="Calibri"/>
        <family val="2"/>
        <scheme val="minor"/>
      </rPr>
      <t>)</t>
    </r>
  </si>
  <si>
    <t>(EVAL: Set R3, or W6)</t>
  </si>
  <si>
    <t>(EVAL: Set R4, or W7)</t>
  </si>
  <si>
    <t>(EVAL: R1, or W5)</t>
  </si>
  <si>
    <t>Note:</t>
  </si>
  <si>
    <t>(EVAL: R2, or W5)</t>
  </si>
  <si>
    <t>(For example: VLDR = VDD = 5V)</t>
  </si>
  <si>
    <r>
      <rPr>
        <sz val="16"/>
        <color rgb="FFFF0000"/>
        <rFont val="Calibri"/>
        <family val="2"/>
        <scheme val="minor"/>
      </rPr>
      <t>V</t>
    </r>
    <r>
      <rPr>
        <vertAlign val="subscript"/>
        <sz val="16"/>
        <color rgb="FFFF0000"/>
        <rFont val="Calibri"/>
        <family val="2"/>
        <scheme val="minor"/>
      </rPr>
      <t>VTEC</t>
    </r>
    <r>
      <rPr>
        <sz val="16"/>
        <color rgb="FFFF0000"/>
        <rFont val="Calibri"/>
        <family val="2"/>
        <scheme val="minor"/>
      </rPr>
      <t xml:space="preserve"> &lt; 1.25V</t>
    </r>
    <r>
      <rPr>
        <sz val="16"/>
        <color theme="1"/>
        <rFont val="Calibri"/>
        <family val="2"/>
        <scheme val="minor"/>
      </rPr>
      <t xml:space="preserve"> (V</t>
    </r>
    <r>
      <rPr>
        <vertAlign val="subscript"/>
        <sz val="16"/>
        <color theme="1"/>
        <rFont val="Calibri"/>
        <family val="2"/>
        <scheme val="minor"/>
      </rPr>
      <t>LDR</t>
    </r>
    <r>
      <rPr>
        <sz val="16"/>
        <color theme="1"/>
        <rFont val="Calibri"/>
        <family val="2"/>
        <scheme val="minor"/>
      </rPr>
      <t xml:space="preserve"> &lt; V</t>
    </r>
    <r>
      <rPr>
        <vertAlign val="subscript"/>
        <sz val="16"/>
        <color theme="1"/>
        <rFont val="Calibri"/>
        <family val="2"/>
        <scheme val="minor"/>
      </rPr>
      <t>SFB</t>
    </r>
    <r>
      <rPr>
        <sz val="16"/>
        <color theme="1"/>
        <rFont val="Calibri"/>
        <family val="2"/>
        <scheme val="minor"/>
      </rPr>
      <t xml:space="preserve">):  </t>
    </r>
    <r>
      <rPr>
        <sz val="16"/>
        <color rgb="FFFF0000"/>
        <rFont val="Calibri"/>
        <family val="2"/>
        <scheme val="minor"/>
      </rPr>
      <t>Heating</t>
    </r>
    <r>
      <rPr>
        <sz val="16"/>
        <color theme="1"/>
        <rFont val="Calibri"/>
        <family val="2"/>
        <scheme val="minor"/>
      </rPr>
      <t xml:space="preserve"> mode</t>
    </r>
  </si>
  <si>
    <r>
      <rPr>
        <sz val="16"/>
        <color rgb="FF0070C0"/>
        <rFont val="Calibri"/>
        <family val="2"/>
        <scheme val="minor"/>
      </rPr>
      <t>V</t>
    </r>
    <r>
      <rPr>
        <vertAlign val="subscript"/>
        <sz val="16"/>
        <color rgb="FF0070C0"/>
        <rFont val="Calibri"/>
        <family val="2"/>
        <scheme val="minor"/>
      </rPr>
      <t>VTEC</t>
    </r>
    <r>
      <rPr>
        <sz val="16"/>
        <color rgb="FF0070C0"/>
        <rFont val="Calibri"/>
        <family val="2"/>
        <scheme val="minor"/>
      </rPr>
      <t xml:space="preserve"> &gt; 1.25V</t>
    </r>
    <r>
      <rPr>
        <sz val="16"/>
        <color theme="1"/>
        <rFont val="Calibri"/>
        <family val="2"/>
        <scheme val="minor"/>
      </rPr>
      <t xml:space="preserve"> (V</t>
    </r>
    <r>
      <rPr>
        <vertAlign val="subscript"/>
        <sz val="16"/>
        <color theme="1"/>
        <rFont val="Calibri"/>
        <family val="2"/>
        <scheme val="minor"/>
      </rPr>
      <t>LDR</t>
    </r>
    <r>
      <rPr>
        <sz val="16"/>
        <color theme="1"/>
        <rFont val="Calibri"/>
        <family val="2"/>
        <scheme val="minor"/>
      </rPr>
      <t xml:space="preserve"> &gt; V</t>
    </r>
    <r>
      <rPr>
        <vertAlign val="subscript"/>
        <sz val="16"/>
        <color theme="1"/>
        <rFont val="Calibri"/>
        <family val="2"/>
        <scheme val="minor"/>
      </rPr>
      <t>SFB</t>
    </r>
    <r>
      <rPr>
        <sz val="16"/>
        <color theme="1"/>
        <rFont val="Calibri"/>
        <family val="2"/>
        <scheme val="minor"/>
      </rPr>
      <t xml:space="preserve">):  </t>
    </r>
    <r>
      <rPr>
        <sz val="16"/>
        <color rgb="FF0070C0"/>
        <rFont val="Calibri"/>
        <family val="2"/>
        <scheme val="minor"/>
      </rPr>
      <t>Cooling</t>
    </r>
    <r>
      <rPr>
        <sz val="16"/>
        <color theme="1"/>
        <rFont val="Calibri"/>
        <family val="2"/>
        <scheme val="minor"/>
      </rPr>
      <t xml:space="preserve"> mode</t>
    </r>
  </si>
  <si>
    <t>VLDR - VSFB:</t>
  </si>
  <si>
    <r>
      <t>V</t>
    </r>
    <r>
      <rPr>
        <vertAlign val="subscript"/>
        <sz val="14"/>
        <color rgb="FFC00000"/>
        <rFont val="Calibri"/>
        <family val="2"/>
        <scheme val="minor"/>
      </rPr>
      <t>VTEC</t>
    </r>
    <r>
      <rPr>
        <sz val="14"/>
        <color rgb="FFC00000"/>
        <rFont val="Calibri"/>
        <family val="2"/>
        <scheme val="minor"/>
      </rPr>
      <t xml:space="preserve"> value depend on V</t>
    </r>
    <r>
      <rPr>
        <vertAlign val="subscript"/>
        <sz val="14"/>
        <color rgb="FFC00000"/>
        <rFont val="Calibri"/>
        <family val="2"/>
        <scheme val="minor"/>
      </rPr>
      <t>TEMPSET</t>
    </r>
    <r>
      <rPr>
        <sz val="14"/>
        <color rgb="FFC00000"/>
        <rFont val="Calibri"/>
        <family val="2"/>
        <scheme val="minor"/>
      </rPr>
      <t xml:space="preserve"> (set by W3)</t>
    </r>
  </si>
  <si>
    <t>Set V_ILIM_HEATING only, since it get higher current than Cooling</t>
  </si>
  <si>
    <t>(Itec_max_Heating): Should be less than 90% of Maximum current in TEC spec.)</t>
  </si>
  <si>
    <t>set vVLIM_COOLING only, since it's higher than vVLIM_HEATING</t>
  </si>
  <si>
    <t>(Auto calculation)</t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</si>
  <si>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50</t>
    </r>
    <r>
      <rPr>
        <sz val="11"/>
        <color theme="1"/>
        <rFont val="Calibri"/>
        <family val="2"/>
      </rPr>
      <t>°C</t>
    </r>
  </si>
  <si>
    <t>at 50°C:</t>
  </si>
  <si>
    <r>
      <t xml:space="preserve">Assume Thermistor </t>
    </r>
    <r>
      <rPr>
        <sz val="14"/>
        <color rgb="FFFF0000"/>
        <rFont val="Aptos Narrow"/>
        <family val="2"/>
      </rPr>
      <t>β</t>
    </r>
    <r>
      <rPr>
        <sz val="14"/>
        <color rgb="FFFF0000"/>
        <rFont val="Calibri"/>
        <family val="2"/>
      </rPr>
      <t xml:space="preserve"> = 4000K</t>
    </r>
  </si>
  <si>
    <t>https://www.lasercalculator.com/ntc-thermistor-calculator/</t>
  </si>
  <si>
    <r>
      <t xml:space="preserve">NTC Thermistor  Calculator (from </t>
    </r>
    <r>
      <rPr>
        <sz val="11"/>
        <color theme="1" tint="0.34998626667073579"/>
        <rFont val="Aptos Narrow"/>
        <family val="2"/>
      </rPr>
      <t>β</t>
    </r>
    <r>
      <rPr>
        <sz val="11"/>
        <color theme="1" tint="0.34998626667073579"/>
        <rFont val="Calibri"/>
        <family val="2"/>
      </rPr>
      <t>)</t>
    </r>
    <r>
      <rPr>
        <sz val="11"/>
        <color theme="1" tint="0.34998626667073579"/>
        <rFont val="Calibri"/>
        <family val="2"/>
        <scheme val="minor"/>
      </rPr>
      <t>:</t>
    </r>
  </si>
  <si>
    <t>at 10°C:</t>
  </si>
  <si>
    <t>T_High</t>
  </si>
  <si>
    <t>C</t>
  </si>
  <si>
    <t>T_Low</t>
  </si>
  <si>
    <t>T_Mid</t>
  </si>
  <si>
    <t>T_range</t>
  </si>
  <si>
    <t>C      &gt;&gt;&gt;&gt;</t>
  </si>
  <si>
    <t>TVC</t>
  </si>
  <si>
    <r>
      <rPr>
        <sz val="11"/>
        <color rgb="FFC00000"/>
        <rFont val="Calibri"/>
        <family val="2"/>
        <scheme val="minor"/>
      </rPr>
      <t>TVC</t>
    </r>
    <r>
      <rPr>
        <sz val="11"/>
        <color theme="1"/>
        <rFont val="Calibri"/>
        <family val="2"/>
        <scheme val="minor"/>
      </rPr>
      <t>: Temperature to Voltage Coefficient of Thermistor)</t>
    </r>
  </si>
  <si>
    <t>V_Tempset
(V)</t>
  </si>
  <si>
    <t>Vout1
(V)</t>
  </si>
  <si>
    <r>
      <t>T (</t>
    </r>
    <r>
      <rPr>
        <vertAlign val="superscript"/>
        <sz val="10"/>
        <color rgb="FFC00000"/>
        <rFont val="Calibri"/>
        <family val="2"/>
        <scheme val="minor"/>
      </rPr>
      <t>o</t>
    </r>
    <r>
      <rPr>
        <sz val="11"/>
        <color rgb="FFC00000"/>
        <rFont val="Calibri"/>
        <family val="2"/>
        <scheme val="minor"/>
      </rPr>
      <t>C)</t>
    </r>
  </si>
  <si>
    <t>V_Tempset Calculation</t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</si>
  <si>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60</t>
    </r>
    <r>
      <rPr>
        <sz val="11"/>
        <color theme="1"/>
        <rFont val="Calibri"/>
        <family val="2"/>
      </rPr>
      <t>°C</t>
    </r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</si>
  <si>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40</t>
    </r>
    <r>
      <rPr>
        <sz val="11"/>
        <color theme="1"/>
        <rFont val="Calibri"/>
        <family val="2"/>
      </rPr>
      <t>°C (Center)</t>
    </r>
  </si>
  <si>
    <t>60°C as the high temp limit</t>
  </si>
  <si>
    <t>40°C</t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</si>
  <si>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25</t>
    </r>
    <r>
      <rPr>
        <sz val="11"/>
        <color theme="1"/>
        <rFont val="Calibri"/>
        <family val="2"/>
      </rPr>
      <t>°C (Center)</t>
    </r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</si>
  <si>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0</t>
    </r>
    <r>
      <rPr>
        <sz val="11"/>
        <color theme="1"/>
        <rFont val="Calibri"/>
        <family val="2"/>
      </rPr>
      <t>°C</t>
    </r>
  </si>
  <si>
    <t>0°C</t>
  </si>
  <si>
    <r>
      <t>V/A (</t>
    </r>
    <r>
      <rPr>
        <sz val="11"/>
        <color rgb="FFFF0000"/>
        <rFont val="Calibri"/>
        <family val="2"/>
        <scheme val="minor"/>
      </rPr>
      <t>ADN8834</t>
    </r>
    <r>
      <rPr>
        <sz val="11"/>
        <color theme="1"/>
        <rFont val="Calibri"/>
        <family val="2"/>
        <scheme val="minor"/>
      </rPr>
      <t xml:space="preserve"> Current Sense Gain)</t>
    </r>
  </si>
  <si>
    <r>
      <t>V/A (</t>
    </r>
    <r>
      <rPr>
        <sz val="11"/>
        <color rgb="FFFF00FF"/>
        <rFont val="Calibri"/>
        <family val="2"/>
        <scheme val="minor"/>
      </rPr>
      <t>ADN8835</t>
    </r>
    <r>
      <rPr>
        <sz val="11"/>
        <color theme="1"/>
        <rFont val="Calibri"/>
        <family val="2"/>
        <scheme val="minor"/>
      </rPr>
      <t xml:space="preserve"> Current Sense Gain)</t>
    </r>
  </si>
  <si>
    <r>
      <t xml:space="preserve">Assume Thermistor </t>
    </r>
    <r>
      <rPr>
        <sz val="14"/>
        <color rgb="FFFF0000"/>
        <rFont val="Aptos Narrow"/>
        <family val="2"/>
      </rPr>
      <t>β</t>
    </r>
    <r>
      <rPr>
        <sz val="14"/>
        <color rgb="FFFF0000"/>
        <rFont val="Calibri"/>
        <family val="2"/>
      </rPr>
      <t xml:space="preserve"> = 4070K</t>
    </r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</si>
  <si>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45</t>
    </r>
    <r>
      <rPr>
        <sz val="11"/>
        <color theme="1"/>
        <rFont val="Calibri"/>
        <family val="2"/>
      </rPr>
      <t>°C (Center)</t>
    </r>
  </si>
  <si>
    <r>
      <t xml:space="preserve">NTC Thermistor  Calculator (from </t>
    </r>
    <r>
      <rPr>
        <sz val="11"/>
        <color rgb="FFC00000"/>
        <rFont val="Aptos Narrow"/>
        <family val="2"/>
      </rPr>
      <t>β</t>
    </r>
    <r>
      <rPr>
        <sz val="11"/>
        <color rgb="FFC00000"/>
        <rFont val="Calibri"/>
        <family val="2"/>
      </rPr>
      <t>)</t>
    </r>
    <r>
      <rPr>
        <sz val="11"/>
        <color rgb="FFC00000"/>
        <rFont val="Calibri"/>
        <family val="2"/>
        <scheme val="minor"/>
      </rPr>
      <t>:</t>
    </r>
  </si>
  <si>
    <t>45°C</t>
  </si>
  <si>
    <r>
      <t>90</t>
    </r>
    <r>
      <rPr>
        <b/>
        <i/>
        <sz val="11"/>
        <color theme="1"/>
        <rFont val="Calibri"/>
        <family val="2"/>
      </rPr>
      <t>°C</t>
    </r>
  </si>
  <si>
    <t>at  90°C (T_High):</t>
  </si>
  <si>
    <t>at 0°C (T_Low):</t>
  </si>
  <si>
    <t>T_High &gt;&gt;&gt;&gt;&gt;</t>
  </si>
  <si>
    <t>T_Low &gt;&gt;&gt;&gt;&gt;</t>
  </si>
  <si>
    <t>T_Mid &gt;&gt;&gt;&gt;&gt;</t>
  </si>
  <si>
    <t>T_Target &gt;&gt;&gt;&gt;</t>
  </si>
  <si>
    <r>
      <t>Rcs=0.285</t>
    </r>
    <r>
      <rPr>
        <sz val="11"/>
        <color theme="1"/>
        <rFont val="Aptos Narrow"/>
        <family val="2"/>
      </rPr>
      <t>Ω</t>
    </r>
    <r>
      <rPr>
        <sz val="11"/>
        <color theme="1"/>
        <rFont val="Calibri"/>
        <family val="2"/>
        <scheme val="minor"/>
      </rPr>
      <t xml:space="preserve"> (ADN8835)</t>
    </r>
  </si>
  <si>
    <r>
      <t>Rcs=0.525</t>
    </r>
    <r>
      <rPr>
        <sz val="11"/>
        <color theme="1"/>
        <rFont val="Aptos Narrow"/>
        <family val="2"/>
      </rPr>
      <t>Ω</t>
    </r>
    <r>
      <rPr>
        <sz val="11"/>
        <color theme="1"/>
        <rFont val="Calibri"/>
        <family val="2"/>
        <scheme val="minor"/>
      </rPr>
      <t xml:space="preserve"> (ADN8834)</t>
    </r>
  </si>
  <si>
    <t xml:space="preserve">Av = 5V/V (ADN8831); </t>
  </si>
  <si>
    <t xml:space="preserve">Av = 2V/V (ADN8834; 8835;8836); </t>
  </si>
  <si>
    <t xml:space="preserve"> (Vtec_max_cooling: should be less than 90% of Maximum voltage in TEC spec.)</t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</si>
  <si>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-10</t>
    </r>
    <r>
      <rPr>
        <sz val="11"/>
        <color theme="1"/>
        <rFont val="Calibri"/>
        <family val="2"/>
      </rPr>
      <t>°C</t>
    </r>
  </si>
  <si>
    <t xml:space="preserve">25°C from -10°C as the low limit and </t>
  </si>
  <si>
    <t>-10°C</t>
  </si>
  <si>
    <r>
      <t>60</t>
    </r>
    <r>
      <rPr>
        <b/>
        <i/>
        <sz val="11"/>
        <color theme="1"/>
        <rFont val="Calibri"/>
        <family val="2"/>
      </rPr>
      <t>°C</t>
    </r>
  </si>
  <si>
    <t>at -10°C:</t>
  </si>
  <si>
    <t>at 60°C:</t>
  </si>
  <si>
    <t>10°C</t>
  </si>
  <si>
    <r>
      <t xml:space="preserve">Assume Thermistor </t>
    </r>
    <r>
      <rPr>
        <sz val="14"/>
        <color rgb="FFFF0000"/>
        <rFont val="Aptos Narrow"/>
        <family val="2"/>
      </rPr>
      <t>β</t>
    </r>
    <r>
      <rPr>
        <sz val="14"/>
        <color rgb="FFFF0000"/>
        <rFont val="Calibri"/>
        <family val="2"/>
      </rPr>
      <t xml:space="preserve"> = 3939K</t>
    </r>
  </si>
  <si>
    <r>
      <rPr>
        <b/>
        <i/>
        <sz val="12"/>
        <color rgb="FFFF0000"/>
        <rFont val="Calibri"/>
        <family val="2"/>
        <scheme val="minor"/>
      </rPr>
      <t>7.5 k</t>
    </r>
    <r>
      <rPr>
        <b/>
        <i/>
        <sz val="12"/>
        <color rgb="FFFF0000"/>
        <rFont val="Calibri"/>
        <family val="2"/>
      </rPr>
      <t>Ω</t>
    </r>
    <r>
      <rPr>
        <b/>
        <i/>
        <sz val="11"/>
        <color theme="1"/>
        <rFont val="Calibri"/>
        <family val="2"/>
        <scheme val="minor"/>
      </rPr>
      <t xml:space="preserve"> is the standard value of Rx resistor </t>
    </r>
  </si>
  <si>
    <t>50°C</t>
  </si>
  <si>
    <t>at 0°C:</t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</si>
  <si>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70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(High Limit)</t>
    </r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</si>
  <si>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10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(Low Limit)</t>
    </r>
  </si>
  <si>
    <t>Ω</t>
  </si>
  <si>
    <r>
      <t xml:space="preserve">&gt;&gt;&gt; </t>
    </r>
    <r>
      <rPr>
        <sz val="14"/>
        <color rgb="FFFF0000"/>
        <rFont val="Calibri"/>
        <family val="2"/>
        <scheme val="minor"/>
      </rPr>
      <t>R</t>
    </r>
    <r>
      <rPr>
        <sz val="14"/>
        <color theme="1"/>
        <rFont val="Calibri"/>
        <family val="2"/>
        <scheme val="minor"/>
      </rPr>
      <t xml:space="preserve"> =  Rx  +  Rth@40C  = </t>
    </r>
  </si>
  <si>
    <r>
      <rPr>
        <b/>
        <i/>
        <sz val="12"/>
        <color rgb="FFFF0000"/>
        <rFont val="Calibri"/>
        <family val="2"/>
        <scheme val="minor"/>
      </rPr>
      <t>4.02 k</t>
    </r>
    <r>
      <rPr>
        <b/>
        <i/>
        <sz val="12"/>
        <color rgb="FFFF0000"/>
        <rFont val="Calibri"/>
        <family val="2"/>
      </rPr>
      <t>Ω</t>
    </r>
    <r>
      <rPr>
        <b/>
        <i/>
        <sz val="11"/>
        <color theme="1"/>
        <rFont val="Calibri"/>
        <family val="2"/>
        <scheme val="minor"/>
      </rPr>
      <t xml:space="preserve"> is the standard value of Rx resistor </t>
    </r>
  </si>
  <si>
    <r>
      <t>70</t>
    </r>
    <r>
      <rPr>
        <b/>
        <i/>
        <sz val="11"/>
        <color theme="1"/>
        <rFont val="Calibri"/>
        <family val="2"/>
      </rPr>
      <t>°C</t>
    </r>
  </si>
  <si>
    <t>at 70°C:</t>
  </si>
  <si>
    <t>&gt;&gt;&gt;&gt;&gt;</t>
  </si>
  <si>
    <t>(Standard value)</t>
  </si>
  <si>
    <t>(R Calculated)</t>
  </si>
  <si>
    <r>
      <t xml:space="preserve">    Just enter values for the R</t>
    </r>
    <r>
      <rPr>
        <i/>
        <vertAlign val="subscript"/>
        <sz val="14"/>
        <color rgb="FF0000FF"/>
        <rFont val="Calibri"/>
        <family val="2"/>
        <scheme val="minor"/>
      </rPr>
      <t>LOW</t>
    </r>
    <r>
      <rPr>
        <i/>
        <sz val="14"/>
        <color rgb="FF0000FF"/>
        <rFont val="Calibri"/>
        <family val="2"/>
        <scheme val="minor"/>
      </rPr>
      <t>, R</t>
    </r>
    <r>
      <rPr>
        <i/>
        <vertAlign val="subscript"/>
        <sz val="14"/>
        <color rgb="FF0000FF"/>
        <rFont val="Calibri"/>
        <family val="2"/>
        <scheme val="minor"/>
      </rPr>
      <t>MID</t>
    </r>
    <r>
      <rPr>
        <i/>
        <sz val="14"/>
        <color rgb="FF0000FF"/>
        <rFont val="Calibri"/>
        <family val="2"/>
        <scheme val="minor"/>
      </rPr>
      <t>, R</t>
    </r>
    <r>
      <rPr>
        <i/>
        <vertAlign val="subscript"/>
        <sz val="14"/>
        <color rgb="FF0000FF"/>
        <rFont val="Calibri"/>
        <family val="2"/>
        <scheme val="minor"/>
      </rPr>
      <t>HIGH</t>
    </r>
    <r>
      <rPr>
        <i/>
        <sz val="14"/>
        <color rgb="FF0000FF"/>
        <rFont val="Calibri"/>
        <family val="2"/>
        <scheme val="minor"/>
      </rPr>
      <t>.</t>
    </r>
  </si>
  <si>
    <r>
      <t xml:space="preserve"> Just enter values for the R</t>
    </r>
    <r>
      <rPr>
        <i/>
        <vertAlign val="subscript"/>
        <sz val="14"/>
        <color rgb="FF0000FF"/>
        <rFont val="Calibri"/>
        <family val="2"/>
        <scheme val="minor"/>
      </rPr>
      <t>LOW</t>
    </r>
    <r>
      <rPr>
        <i/>
        <sz val="14"/>
        <color rgb="FF0000FF"/>
        <rFont val="Calibri"/>
        <family val="2"/>
        <scheme val="minor"/>
      </rPr>
      <t>, R</t>
    </r>
    <r>
      <rPr>
        <i/>
        <vertAlign val="subscript"/>
        <sz val="14"/>
        <color rgb="FF0000FF"/>
        <rFont val="Calibri"/>
        <family val="2"/>
        <scheme val="minor"/>
      </rPr>
      <t>MID</t>
    </r>
    <r>
      <rPr>
        <i/>
        <sz val="14"/>
        <color rgb="FF0000FF"/>
        <rFont val="Calibri"/>
        <family val="2"/>
        <scheme val="minor"/>
      </rPr>
      <t>, R</t>
    </r>
    <r>
      <rPr>
        <i/>
        <vertAlign val="subscript"/>
        <sz val="14"/>
        <color rgb="FF0000FF"/>
        <rFont val="Calibri"/>
        <family val="2"/>
        <scheme val="minor"/>
      </rPr>
      <t>HIGH</t>
    </r>
    <r>
      <rPr>
        <i/>
        <sz val="14"/>
        <color rgb="FF0000FF"/>
        <rFont val="Calibri"/>
        <family val="2"/>
        <scheme val="minor"/>
      </rPr>
      <t>.</t>
    </r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</si>
  <si>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90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(High Limit)</t>
    </r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</si>
  <si>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0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 xml:space="preserve"> (Low Limit)</t>
    </r>
  </si>
  <si>
    <t>V_Tempset
V_IN2P (V)</t>
  </si>
  <si>
    <t>Note:  After certain run time, V_Tempout (=Vout1) = V_Tempset (V_IN2P)</t>
  </si>
  <si>
    <t>PROCESSING SEQUENCE</t>
  </si>
  <si>
    <r>
      <rPr>
        <b/>
        <i/>
        <sz val="12"/>
        <color rgb="FFFF0000"/>
        <rFont val="Calibri"/>
        <family val="2"/>
        <scheme val="minor"/>
      </rPr>
      <t>3.4 k</t>
    </r>
    <r>
      <rPr>
        <b/>
        <i/>
        <sz val="12"/>
        <color rgb="FFFF0000"/>
        <rFont val="Calibri"/>
        <family val="2"/>
      </rPr>
      <t>Ω</t>
    </r>
    <r>
      <rPr>
        <b/>
        <i/>
        <sz val="11"/>
        <color theme="1"/>
        <rFont val="Calibri"/>
        <family val="2"/>
        <scheme val="minor"/>
      </rPr>
      <t xml:space="preserve"> is the standard value of Rx resistor </t>
    </r>
  </si>
  <si>
    <r>
      <rPr>
        <b/>
        <i/>
        <sz val="12"/>
        <color rgb="FFFF0000"/>
        <rFont val="Calibri"/>
        <family val="2"/>
        <scheme val="minor"/>
      </rPr>
      <t>7.87 k</t>
    </r>
    <r>
      <rPr>
        <b/>
        <i/>
        <sz val="12"/>
        <color rgb="FFFF0000"/>
        <rFont val="Calibri"/>
        <family val="2"/>
      </rPr>
      <t>Ω</t>
    </r>
    <r>
      <rPr>
        <b/>
        <i/>
        <sz val="11"/>
        <color theme="1"/>
        <rFont val="Calibri"/>
        <family val="2"/>
        <scheme val="minor"/>
      </rPr>
      <t xml:space="preserve"> is the standard value of Rx resistor </t>
    </r>
  </si>
  <si>
    <r>
      <t>Enter V</t>
    </r>
    <r>
      <rPr>
        <vertAlign val="subscript"/>
        <sz val="11"/>
        <color rgb="FFFF0000"/>
        <rFont val="Calibri"/>
        <family val="2"/>
        <scheme val="minor"/>
      </rPr>
      <t>REF</t>
    </r>
    <r>
      <rPr>
        <sz val="11"/>
        <color rgb="FFFF0000"/>
        <rFont val="Calibri"/>
        <family val="2"/>
        <scheme val="minor"/>
      </rPr>
      <t xml:space="preserve"> value:</t>
    </r>
  </si>
  <si>
    <r>
      <t>Enter R</t>
    </r>
    <r>
      <rPr>
        <vertAlign val="subscript"/>
        <sz val="11"/>
        <color rgb="FFFF0000"/>
        <rFont val="Calibri"/>
        <family val="2"/>
        <scheme val="minor"/>
      </rPr>
      <t>V1</t>
    </r>
    <r>
      <rPr>
        <sz val="11"/>
        <color rgb="FFFF0000"/>
        <rFont val="Calibri"/>
        <family val="2"/>
        <scheme val="minor"/>
      </rPr>
      <t xml:space="preserve"> value:</t>
    </r>
  </si>
  <si>
    <r>
      <t>Enter R</t>
    </r>
    <r>
      <rPr>
        <vertAlign val="subscript"/>
        <sz val="11"/>
        <color rgb="FFFF0000"/>
        <rFont val="Calibri"/>
        <family val="2"/>
        <scheme val="minor"/>
      </rPr>
      <t>V2</t>
    </r>
    <r>
      <rPr>
        <sz val="11"/>
        <color rgb="FFFF0000"/>
        <rFont val="Calibri"/>
        <family val="2"/>
        <scheme val="minor"/>
      </rPr>
      <t xml:space="preserve"> value:</t>
    </r>
  </si>
  <si>
    <r>
      <t>Enter R</t>
    </r>
    <r>
      <rPr>
        <vertAlign val="subscript"/>
        <sz val="11"/>
        <color rgb="FFFF0000"/>
        <rFont val="Calibri"/>
        <family val="2"/>
        <scheme val="minor"/>
      </rPr>
      <t>C1</t>
    </r>
    <r>
      <rPr>
        <sz val="11"/>
        <color rgb="FFFF0000"/>
        <rFont val="Calibri"/>
        <family val="2"/>
        <scheme val="minor"/>
      </rPr>
      <t xml:space="preserve"> value:</t>
    </r>
  </si>
  <si>
    <r>
      <t>Enter R</t>
    </r>
    <r>
      <rPr>
        <vertAlign val="subscript"/>
        <sz val="11"/>
        <color rgb="FFFF0000"/>
        <rFont val="Calibri"/>
        <family val="2"/>
        <scheme val="minor"/>
      </rPr>
      <t>C2</t>
    </r>
    <r>
      <rPr>
        <sz val="11"/>
        <color rgb="FFFF0000"/>
        <rFont val="Calibri"/>
        <family val="2"/>
        <scheme val="minor"/>
      </rPr>
      <t xml:space="preserve"> value:</t>
    </r>
  </si>
  <si>
    <r>
      <t>Enter V</t>
    </r>
    <r>
      <rPr>
        <vertAlign val="subscript"/>
        <sz val="11"/>
        <color rgb="FFFF0000"/>
        <rFont val="Calibri"/>
        <family val="2"/>
        <scheme val="minor"/>
      </rPr>
      <t>LDR</t>
    </r>
    <r>
      <rPr>
        <sz val="11"/>
        <color rgb="FFFF0000"/>
        <rFont val="Calibri"/>
        <family val="2"/>
        <scheme val="minor"/>
      </rPr>
      <t xml:space="preserve"> value :</t>
    </r>
  </si>
  <si>
    <r>
      <t>Enter V</t>
    </r>
    <r>
      <rPr>
        <vertAlign val="subscript"/>
        <sz val="11"/>
        <color rgb="FFFF0000"/>
        <rFont val="Calibri"/>
        <family val="2"/>
        <scheme val="minor"/>
      </rPr>
      <t>SFB</t>
    </r>
    <r>
      <rPr>
        <sz val="11"/>
        <color rgb="FFFF0000"/>
        <rFont val="Calibri"/>
        <family val="2"/>
        <scheme val="minor"/>
      </rPr>
      <t xml:space="preserve"> value :</t>
    </r>
  </si>
  <si>
    <t>SETTING: MAXIMUM TEC VOLTAGE LIMIT</t>
  </si>
  <si>
    <t>SETTING: MAXIMUM TEC CURRENT LIMIT</t>
  </si>
  <si>
    <r>
      <t>If V</t>
    </r>
    <r>
      <rPr>
        <vertAlign val="subscript"/>
        <sz val="14"/>
        <color rgb="FF0070C0"/>
        <rFont val="Calibri"/>
        <family val="2"/>
        <scheme val="minor"/>
      </rPr>
      <t>TEMPSET</t>
    </r>
    <r>
      <rPr>
        <sz val="14"/>
        <color rgb="FF0070C0"/>
        <rFont val="Calibri"/>
        <family val="2"/>
        <scheme val="minor"/>
      </rPr>
      <t xml:space="preserve"> &lt; 1.25V (Cooling), then V</t>
    </r>
    <r>
      <rPr>
        <vertAlign val="subscript"/>
        <sz val="14"/>
        <color rgb="FF0070C0"/>
        <rFont val="Calibri"/>
        <family val="2"/>
        <scheme val="minor"/>
      </rPr>
      <t>VTEC</t>
    </r>
    <r>
      <rPr>
        <sz val="14"/>
        <color rgb="FF0070C0"/>
        <rFont val="Calibri"/>
        <family val="2"/>
        <scheme val="minor"/>
      </rPr>
      <t xml:space="preserve"> &gt; 1.25V</t>
    </r>
  </si>
  <si>
    <r>
      <t>If V</t>
    </r>
    <r>
      <rPr>
        <vertAlign val="subscript"/>
        <sz val="14"/>
        <color rgb="FF0070C0"/>
        <rFont val="Calibri"/>
        <family val="2"/>
        <scheme val="minor"/>
      </rPr>
      <t>TEMPSET</t>
    </r>
    <r>
      <rPr>
        <sz val="14"/>
        <color rgb="FF0070C0"/>
        <rFont val="Calibri"/>
        <family val="2"/>
        <scheme val="minor"/>
      </rPr>
      <t xml:space="preserve"> &gt; 1.25V (Heating), then V</t>
    </r>
    <r>
      <rPr>
        <vertAlign val="subscript"/>
        <sz val="14"/>
        <color rgb="FF0070C0"/>
        <rFont val="Calibri"/>
        <family val="2"/>
        <scheme val="minor"/>
      </rPr>
      <t>VTEC</t>
    </r>
    <r>
      <rPr>
        <sz val="14"/>
        <color rgb="FF0070C0"/>
        <rFont val="Calibri"/>
        <family val="2"/>
        <scheme val="minor"/>
      </rPr>
      <t xml:space="preserve"> &lt; 1.25V</t>
    </r>
  </si>
  <si>
    <r>
      <t>VOLTAGE MONITOR (</t>
    </r>
    <r>
      <rPr>
        <b/>
        <sz val="18"/>
        <color theme="1"/>
        <rFont val="Calibri"/>
        <family val="2"/>
        <scheme val="minor"/>
      </rPr>
      <t>V</t>
    </r>
    <r>
      <rPr>
        <b/>
        <vertAlign val="subscript"/>
        <sz val="22"/>
        <color theme="1"/>
        <rFont val="Calibri"/>
        <family val="2"/>
        <scheme val="minor"/>
      </rPr>
      <t>VTEC</t>
    </r>
    <r>
      <rPr>
        <b/>
        <sz val="14"/>
        <color theme="1"/>
        <rFont val="Calibri"/>
        <family val="2"/>
        <scheme val="minor"/>
      </rPr>
      <t>)</t>
    </r>
  </si>
  <si>
    <r>
      <t>CURRENT MONITOR (</t>
    </r>
    <r>
      <rPr>
        <b/>
        <sz val="18"/>
        <color theme="1"/>
        <rFont val="Calibri"/>
        <family val="2"/>
        <scheme val="minor"/>
      </rPr>
      <t>V</t>
    </r>
    <r>
      <rPr>
        <b/>
        <vertAlign val="subscript"/>
        <sz val="22"/>
        <color theme="1"/>
        <rFont val="Calibri"/>
        <family val="2"/>
        <scheme val="minor"/>
      </rPr>
      <t>ITEC</t>
    </r>
    <r>
      <rPr>
        <b/>
        <sz val="14"/>
        <color theme="1"/>
        <rFont val="Calibri"/>
        <family val="2"/>
        <scheme val="minor"/>
      </rPr>
      <t>)</t>
    </r>
  </si>
  <si>
    <t>Note:  After certain run time, V_Tempout (=Vout1) = V_Tempset</t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</si>
  <si>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30</t>
    </r>
    <r>
      <rPr>
        <sz val="11"/>
        <color theme="1"/>
        <rFont val="Calibri"/>
        <family val="2"/>
      </rPr>
      <t>°C</t>
    </r>
  </si>
  <si>
    <r>
      <t>---&gt; R</t>
    </r>
    <r>
      <rPr>
        <vertAlign val="sub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at 20</t>
    </r>
    <r>
      <rPr>
        <sz val="11"/>
        <color theme="1"/>
        <rFont val="Calibri"/>
        <family val="2"/>
      </rPr>
      <t>°C</t>
    </r>
  </si>
  <si>
    <r>
      <t xml:space="preserve">&gt;&gt;&gt; </t>
    </r>
    <r>
      <rPr>
        <sz val="14"/>
        <color rgb="FFFF0000"/>
        <rFont val="Calibri"/>
        <family val="2"/>
        <scheme val="minor"/>
      </rPr>
      <t>R</t>
    </r>
    <r>
      <rPr>
        <sz val="14"/>
        <color theme="1"/>
        <rFont val="Calibri"/>
        <family val="2"/>
        <scheme val="minor"/>
      </rPr>
      <t xml:space="preserve"> = Rx + Rth@25C = 7,321 + 10,000 = 17,321 &gt;&gt;&gt;</t>
    </r>
    <r>
      <rPr>
        <sz val="14"/>
        <color rgb="FFFF0000"/>
        <rFont val="Calibri"/>
        <family val="2"/>
        <scheme val="minor"/>
      </rPr>
      <t xml:space="preserve"> 17.4k</t>
    </r>
  </si>
  <si>
    <r>
      <rPr>
        <b/>
        <i/>
        <sz val="12"/>
        <color rgb="FFFF0000"/>
        <rFont val="Calibri"/>
        <family val="2"/>
        <scheme val="minor"/>
      </rPr>
      <t>7.32 k</t>
    </r>
    <r>
      <rPr>
        <b/>
        <i/>
        <sz val="12"/>
        <color rgb="FFFF0000"/>
        <rFont val="Calibri"/>
        <family val="2"/>
      </rPr>
      <t>Ω</t>
    </r>
    <r>
      <rPr>
        <b/>
        <i/>
        <sz val="11"/>
        <color theme="1"/>
        <rFont val="Calibri"/>
        <family val="2"/>
        <scheme val="minor"/>
      </rPr>
      <t xml:space="preserve"> is the standard value of Rx resistor </t>
    </r>
  </si>
  <si>
    <t>20°C</t>
  </si>
  <si>
    <t>30°C</t>
  </si>
  <si>
    <t>at 20°C:</t>
  </si>
  <si>
    <t>at 30°C:</t>
  </si>
  <si>
    <r>
      <t>40</t>
    </r>
    <r>
      <rPr>
        <b/>
        <i/>
        <sz val="11"/>
        <color theme="1"/>
        <rFont val="Calibri"/>
        <family val="2"/>
      </rPr>
      <t xml:space="preserve">°C from 20°C as the low limit and </t>
    </r>
  </si>
  <si>
    <r>
      <rPr>
        <b/>
        <i/>
        <sz val="12"/>
        <color rgb="FFFF0000"/>
        <rFont val="Calibri"/>
        <family val="2"/>
        <scheme val="minor"/>
      </rPr>
      <t>3.92 k</t>
    </r>
    <r>
      <rPr>
        <b/>
        <i/>
        <sz val="12"/>
        <color rgb="FFFF0000"/>
        <rFont val="Calibri"/>
        <family val="2"/>
      </rPr>
      <t>Ω</t>
    </r>
    <r>
      <rPr>
        <b/>
        <i/>
        <sz val="11"/>
        <color theme="1"/>
        <rFont val="Calibri"/>
        <family val="2"/>
        <scheme val="minor"/>
      </rPr>
      <t xml:space="preserve"> is the standard value of resistor </t>
    </r>
  </si>
  <si>
    <t>60°C</t>
  </si>
  <si>
    <t>(RFB too high, increase Hi-Side Temp to 60C for RFB &lt; 20K)</t>
  </si>
  <si>
    <t>(Higher Temp &gt;&gt; "Lower Rth, Rx, R" &gt;&gt; Lower RFB)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</si>
</sst>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00"/>
  </numFmts>
  <fonts count="7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vertAlign val="subscript"/>
      <sz val="18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vertAlign val="subscript"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vertAlign val="subscript"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vertAlign val="subscript"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9"/>
      <color indexed="81"/>
      <name val="Tahoma"/>
      <family val="2"/>
    </font>
    <font>
      <sz val="12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vertAlign val="subscript"/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0070C0"/>
      <name val="Calibri"/>
      <family val="2"/>
      <scheme val="minor"/>
    </font>
    <font>
      <sz val="12"/>
      <color rgb="FFC00000"/>
      <name val="Calibri"/>
      <family val="2"/>
      <scheme val="minor"/>
    </font>
    <font>
      <vertAlign val="subscript"/>
      <sz val="16"/>
      <color rgb="FFFF0000"/>
      <name val="Calibri"/>
      <family val="2"/>
      <scheme val="minor"/>
    </font>
    <font>
      <vertAlign val="subscript"/>
      <sz val="16"/>
      <color rgb="FF0070C0"/>
      <name val="Calibri"/>
      <family val="2"/>
      <scheme val="minor"/>
    </font>
    <font>
      <sz val="14"/>
      <color rgb="FFC00000"/>
      <name val="Calibri"/>
      <family val="2"/>
      <scheme val="minor"/>
    </font>
    <font>
      <vertAlign val="subscript"/>
      <sz val="14"/>
      <color rgb="FFC00000"/>
      <name val="Calibri"/>
      <family val="2"/>
      <scheme val="minor"/>
    </font>
    <font>
      <sz val="14"/>
      <color rgb="FF0070C0"/>
      <name val="Calibri"/>
      <family val="2"/>
      <scheme val="minor"/>
    </font>
    <font>
      <vertAlign val="subscript"/>
      <sz val="14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rgb="FFFF00FF"/>
      <name val="Calibri"/>
      <family val="2"/>
      <scheme val="minor"/>
    </font>
    <font>
      <sz val="14"/>
      <color rgb="FFFF0000"/>
      <name val="Aptos Narrow"/>
      <family val="2"/>
    </font>
    <font>
      <sz val="14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1" tint="0.34998626667073579"/>
      <name val="Aptos Narrow"/>
      <family val="2"/>
    </font>
    <font>
      <sz val="11"/>
      <color theme="1" tint="0.34998626667073579"/>
      <name val="Calibri"/>
      <family val="2"/>
    </font>
    <font>
      <b/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</font>
    <font>
      <vertAlign val="superscript"/>
      <sz val="10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FF00FF"/>
      <name val="Calibri"/>
      <family val="2"/>
      <scheme val="minor"/>
    </font>
    <font>
      <sz val="12"/>
      <color rgb="FFFF00FF"/>
      <name val="Calibri"/>
      <family val="2"/>
      <scheme val="minor"/>
    </font>
    <font>
      <sz val="11"/>
      <color rgb="FFC00000"/>
      <name val="Aptos Narrow"/>
      <family val="2"/>
    </font>
    <font>
      <sz val="11"/>
      <color rgb="FFC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8"/>
      <color rgb="FFFF0000"/>
      <name val="Calibri"/>
      <family val="2"/>
      <scheme val="minor"/>
    </font>
    <font>
      <sz val="18"/>
      <color theme="1"/>
      <name val="Aptos Narrow"/>
      <family val="2"/>
    </font>
    <font>
      <sz val="18"/>
      <color rgb="FFFF00FF"/>
      <name val="Calibri"/>
      <family val="2"/>
      <scheme val="minor"/>
    </font>
    <font>
      <i/>
      <sz val="14"/>
      <color rgb="FF0000FF"/>
      <name val="Calibri"/>
      <family val="2"/>
      <scheme val="minor"/>
    </font>
    <font>
      <i/>
      <vertAlign val="subscript"/>
      <sz val="14"/>
      <color rgb="FF0000FF"/>
      <name val="Calibri"/>
      <family val="2"/>
      <scheme val="minor"/>
    </font>
    <font>
      <b/>
      <sz val="18"/>
      <color rgb="FFFF00FF"/>
      <name val="Calibri"/>
      <family val="2"/>
      <scheme val="minor"/>
    </font>
    <font>
      <b/>
      <sz val="18"/>
      <color rgb="FFC00000"/>
      <name val="Calibri"/>
      <family val="2"/>
      <scheme val="minor"/>
    </font>
    <font>
      <vertAlign val="subscript"/>
      <sz val="11"/>
      <color rgb="FFFF0000"/>
      <name val="Calibri"/>
      <family val="2"/>
      <scheme val="minor"/>
    </font>
    <font>
      <b/>
      <vertAlign val="subscript"/>
      <sz val="2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FF"/>
        <bgColor indexed="64"/>
      </patternFill>
    </fill>
  </fills>
  <borders count="47">
    <border>
      <left/>
      <right/>
      <top/>
      <bottom/>
      <diagonal/>
    </border>
    <border>
      <left style="thick">
        <color rgb="FF0070C0"/>
      </left>
      <right/>
      <top/>
      <bottom/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n">
        <color rgb="FF0070C0"/>
      </left>
      <right style="thick">
        <color rgb="FF0070C0"/>
      </right>
      <top style="thin">
        <color rgb="FF0070C0"/>
      </top>
      <bottom/>
      <diagonal/>
    </border>
    <border>
      <left style="thick">
        <color rgb="FF0070C0"/>
      </left>
      <right style="thick">
        <color rgb="FF0070C0"/>
      </right>
      <top style="thin">
        <color rgb="FF0070C0"/>
      </top>
      <bottom/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 style="thin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medium">
        <color rgb="FF0070C0"/>
      </right>
      <top style="thin">
        <color rgb="FF0070C0"/>
      </top>
      <bottom/>
      <diagonal/>
    </border>
    <border>
      <left style="medium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ck">
        <color rgb="FF0070C0"/>
      </right>
      <top/>
      <bottom style="medium">
        <color rgb="FF0070C0"/>
      </bottom>
      <diagonal/>
    </border>
    <border>
      <left style="thick">
        <color rgb="FF0070C0"/>
      </left>
      <right style="thick">
        <color rgb="FF0070C0"/>
      </right>
      <top/>
      <bottom style="medium">
        <color rgb="FF0070C0"/>
      </bottom>
      <diagonal/>
    </border>
    <border>
      <left style="thick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medium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medium">
        <color rgb="FF0070C0"/>
      </bottom>
      <diagonal/>
    </border>
    <border>
      <left style="thick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/>
      <right style="thick">
        <color rgb="FF0070C0"/>
      </right>
      <top/>
      <bottom/>
      <diagonal/>
    </border>
    <border>
      <left style="medium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45" fillId="0" borderId="0" applyNumberForma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45" fillId="0" borderId="0" applyNumberFormat="0" applyFill="0" applyBorder="0" applyAlignment="0" applyProtection="0"/>
    <xf numFmtId="0" fontId="62" fillId="0" borderId="0"/>
  </cellStyleXfs>
  <cellXfs count="32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2" borderId="0" xfId="0" quotePrefix="1" applyFill="1"/>
    <xf numFmtId="0" fontId="4" fillId="2" borderId="0" xfId="0" applyFont="1" applyFill="1" applyAlignment="1">
      <alignment horizontal="left" indent="3"/>
    </xf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/>
    <xf numFmtId="0" fontId="1" fillId="6" borderId="0" xfId="0" applyFont="1" applyFill="1"/>
    <xf numFmtId="0" fontId="0" fillId="6" borderId="0" xfId="0" applyFill="1"/>
    <xf numFmtId="0" fontId="2" fillId="2" borderId="0" xfId="0" applyFont="1" applyFill="1" applyAlignment="1">
      <alignment vertical="center"/>
    </xf>
    <xf numFmtId="0" fontId="2" fillId="8" borderId="0" xfId="0" applyFont="1" applyFill="1"/>
    <xf numFmtId="0" fontId="11" fillId="8" borderId="0" xfId="0" applyFont="1" applyFill="1"/>
    <xf numFmtId="0" fontId="1" fillId="8" borderId="0" xfId="0" applyFont="1" applyFill="1"/>
    <xf numFmtId="0" fontId="0" fillId="8" borderId="0" xfId="0" applyFill="1"/>
    <xf numFmtId="0" fontId="11" fillId="2" borderId="0" xfId="0" applyFont="1" applyFill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2" fillId="2" borderId="22" xfId="0" applyFont="1" applyFill="1" applyBorder="1" applyAlignment="1">
      <alignment horizontal="center" vertical="center"/>
    </xf>
    <xf numFmtId="0" fontId="1" fillId="2" borderId="23" xfId="0" applyFont="1" applyFill="1" applyBorder="1"/>
    <xf numFmtId="0" fontId="1" fillId="2" borderId="22" xfId="0" applyFont="1" applyFill="1" applyBorder="1" applyAlignment="1">
      <alignment horizontal="left" indent="2"/>
    </xf>
    <xf numFmtId="0" fontId="4" fillId="2" borderId="22" xfId="0" applyFont="1" applyFill="1" applyBorder="1" applyAlignment="1">
      <alignment horizontal="left" indent="2"/>
    </xf>
    <xf numFmtId="0" fontId="8" fillId="2" borderId="22" xfId="0" applyFont="1" applyFill="1" applyBorder="1" applyAlignment="1">
      <alignment horizontal="left" indent="1"/>
    </xf>
    <xf numFmtId="0" fontId="4" fillId="6" borderId="22" xfId="0" applyFont="1" applyFill="1" applyBorder="1"/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4" fillId="2" borderId="22" xfId="0" applyFont="1" applyFill="1" applyBorder="1"/>
    <xf numFmtId="0" fontId="4" fillId="2" borderId="22" xfId="0" applyFont="1" applyFill="1" applyBorder="1" applyAlignment="1">
      <alignment horizontal="left" indent="1"/>
    </xf>
    <xf numFmtId="0" fontId="4" fillId="6" borderId="22" xfId="0" applyFont="1" applyFill="1" applyBorder="1" applyAlignment="1">
      <alignment horizontal="left" indent="1"/>
    </xf>
    <xf numFmtId="0" fontId="4" fillId="2" borderId="24" xfId="0" applyFont="1" applyFill="1" applyBorder="1"/>
    <xf numFmtId="0" fontId="1" fillId="2" borderId="25" xfId="0" applyFont="1" applyFill="1" applyBorder="1"/>
    <xf numFmtId="0" fontId="4" fillId="2" borderId="25" xfId="0" applyFont="1" applyFill="1" applyBorder="1" applyAlignment="1">
      <alignment horizontal="left" indent="3"/>
    </xf>
    <xf numFmtId="0" fontId="1" fillId="2" borderId="26" xfId="0" applyFont="1" applyFill="1" applyBorder="1"/>
    <xf numFmtId="0" fontId="2" fillId="2" borderId="23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left" indent="2"/>
    </xf>
    <xf numFmtId="0" fontId="2" fillId="3" borderId="0" xfId="0" applyFont="1" applyFill="1"/>
    <xf numFmtId="0" fontId="0" fillId="2" borderId="30" xfId="0" applyFill="1" applyBorder="1"/>
    <xf numFmtId="0" fontId="0" fillId="2" borderId="31" xfId="0" applyFill="1" applyBorder="1"/>
    <xf numFmtId="0" fontId="1" fillId="2" borderId="30" xfId="0" applyFont="1" applyFill="1" applyBorder="1" applyAlignment="1">
      <alignment horizontal="left" indent="1"/>
    </xf>
    <xf numFmtId="0" fontId="0" fillId="9" borderId="0" xfId="0" applyFill="1"/>
    <xf numFmtId="0" fontId="0" fillId="10" borderId="0" xfId="0" applyFill="1"/>
    <xf numFmtId="165" fontId="0" fillId="13" borderId="0" xfId="0" applyNumberFormat="1" applyFill="1"/>
    <xf numFmtId="0" fontId="0" fillId="14" borderId="0" xfId="0" applyFill="1"/>
    <xf numFmtId="0" fontId="0" fillId="4" borderId="0" xfId="0" applyFill="1"/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15" fillId="2" borderId="0" xfId="0" applyFont="1" applyFill="1"/>
    <xf numFmtId="165" fontId="11" fillId="12" borderId="0" xfId="0" applyNumberFormat="1" applyFont="1" applyFill="1" applyAlignment="1">
      <alignment horizontal="center"/>
    </xf>
    <xf numFmtId="0" fontId="11" fillId="12" borderId="0" xfId="0" applyFont="1" applyFill="1"/>
    <xf numFmtId="0" fontId="0" fillId="2" borderId="30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12" fillId="6" borderId="35" xfId="0" applyFont="1" applyFill="1" applyBorder="1"/>
    <xf numFmtId="0" fontId="2" fillId="6" borderId="36" xfId="0" applyFont="1" applyFill="1" applyBorder="1"/>
    <xf numFmtId="0" fontId="2" fillId="6" borderId="37" xfId="0" applyFont="1" applyFill="1" applyBorder="1"/>
    <xf numFmtId="0" fontId="18" fillId="6" borderId="35" xfId="0" applyFont="1" applyFill="1" applyBorder="1"/>
    <xf numFmtId="0" fontId="20" fillId="6" borderId="36" xfId="0" applyFont="1" applyFill="1" applyBorder="1"/>
    <xf numFmtId="0" fontId="20" fillId="6" borderId="37" xfId="0" applyFont="1" applyFill="1" applyBorder="1"/>
    <xf numFmtId="0" fontId="17" fillId="2" borderId="0" xfId="0" applyFont="1" applyFill="1"/>
    <xf numFmtId="0" fontId="0" fillId="13" borderId="0" xfId="0" applyFill="1"/>
    <xf numFmtId="0" fontId="21" fillId="2" borderId="30" xfId="0" applyFont="1" applyFill="1" applyBorder="1" applyAlignment="1">
      <alignment horizontal="left" indent="1"/>
    </xf>
    <xf numFmtId="0" fontId="22" fillId="6" borderId="35" xfId="0" applyFont="1" applyFill="1" applyBorder="1"/>
    <xf numFmtId="0" fontId="22" fillId="6" borderId="36" xfId="0" applyFont="1" applyFill="1" applyBorder="1"/>
    <xf numFmtId="0" fontId="22" fillId="6" borderId="37" xfId="0" applyFont="1" applyFill="1" applyBorder="1"/>
    <xf numFmtId="164" fontId="22" fillId="6" borderId="36" xfId="0" applyNumberFormat="1" applyFont="1" applyFill="1" applyBorder="1"/>
    <xf numFmtId="164" fontId="20" fillId="6" borderId="36" xfId="0" applyNumberFormat="1" applyFont="1" applyFill="1" applyBorder="1"/>
    <xf numFmtId="0" fontId="29" fillId="6" borderId="0" xfId="0" applyFont="1" applyFill="1" applyAlignment="1">
      <alignment horizontal="center" vertical="center"/>
    </xf>
    <xf numFmtId="0" fontId="30" fillId="6" borderId="0" xfId="0" applyFont="1" applyFill="1" applyAlignment="1">
      <alignment horizontal="left" vertical="center"/>
    </xf>
    <xf numFmtId="3" fontId="2" fillId="3" borderId="0" xfId="0" applyNumberFormat="1" applyFont="1" applyFill="1"/>
    <xf numFmtId="3" fontId="0" fillId="2" borderId="0" xfId="0" applyNumberFormat="1" applyFill="1"/>
    <xf numFmtId="3" fontId="1" fillId="2" borderId="0" xfId="0" applyNumberFormat="1" applyFont="1" applyFill="1"/>
    <xf numFmtId="3" fontId="11" fillId="8" borderId="0" xfId="0" applyNumberFormat="1" applyFont="1" applyFill="1"/>
    <xf numFmtId="3" fontId="24" fillId="10" borderId="0" xfId="0" applyNumberFormat="1" applyFont="1" applyFill="1"/>
    <xf numFmtId="0" fontId="26" fillId="2" borderId="0" xfId="0" applyFont="1" applyFill="1"/>
    <xf numFmtId="3" fontId="0" fillId="10" borderId="0" xfId="0" applyNumberFormat="1" applyFill="1"/>
    <xf numFmtId="3" fontId="0" fillId="11" borderId="0" xfId="0" applyNumberFormat="1" applyFill="1"/>
    <xf numFmtId="0" fontId="24" fillId="2" borderId="0" xfId="0" applyFont="1" applyFill="1"/>
    <xf numFmtId="0" fontId="37" fillId="2" borderId="0" xfId="0" applyFont="1" applyFill="1"/>
    <xf numFmtId="0" fontId="39" fillId="2" borderId="0" xfId="0" applyFont="1" applyFill="1"/>
    <xf numFmtId="0" fontId="28" fillId="6" borderId="0" xfId="0" applyFont="1" applyFill="1"/>
    <xf numFmtId="0" fontId="34" fillId="2" borderId="0" xfId="0" applyFont="1" applyFill="1" applyAlignment="1">
      <alignment horizontal="left" vertical="center"/>
    </xf>
    <xf numFmtId="0" fontId="26" fillId="2" borderId="0" xfId="0" applyFont="1" applyFill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1" xfId="0" applyFill="1" applyBorder="1" applyAlignment="1">
      <alignment vertical="center"/>
    </xf>
    <xf numFmtId="0" fontId="25" fillId="6" borderId="0" xfId="0" applyFont="1" applyFill="1"/>
    <xf numFmtId="0" fontId="2" fillId="2" borderId="2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left" indent="2"/>
    </xf>
    <xf numFmtId="0" fontId="0" fillId="4" borderId="40" xfId="0" quotePrefix="1" applyFill="1" applyBorder="1"/>
    <xf numFmtId="3" fontId="0" fillId="4" borderId="40" xfId="0" applyNumberFormat="1" applyFill="1" applyBorder="1"/>
    <xf numFmtId="0" fontId="0" fillId="4" borderId="41" xfId="0" applyFill="1" applyBorder="1"/>
    <xf numFmtId="0" fontId="1" fillId="3" borderId="22" xfId="0" applyFont="1" applyFill="1" applyBorder="1" applyAlignment="1">
      <alignment horizontal="left" indent="2"/>
    </xf>
    <xf numFmtId="0" fontId="0" fillId="3" borderId="0" xfId="0" quotePrefix="1" applyFill="1"/>
    <xf numFmtId="3" fontId="0" fillId="3" borderId="0" xfId="0" applyNumberFormat="1" applyFill="1"/>
    <xf numFmtId="0" fontId="0" fillId="3" borderId="42" xfId="0" applyFill="1" applyBorder="1"/>
    <xf numFmtId="0" fontId="1" fillId="5" borderId="43" xfId="0" applyFont="1" applyFill="1" applyBorder="1" applyAlignment="1">
      <alignment horizontal="left" indent="2"/>
    </xf>
    <xf numFmtId="0" fontId="0" fillId="5" borderId="44" xfId="0" quotePrefix="1" applyFill="1" applyBorder="1"/>
    <xf numFmtId="3" fontId="0" fillId="5" borderId="44" xfId="0" applyNumberFormat="1" applyFill="1" applyBorder="1"/>
    <xf numFmtId="0" fontId="0" fillId="5" borderId="45" xfId="0" applyFill="1" applyBorder="1"/>
    <xf numFmtId="4" fontId="1" fillId="2" borderId="0" xfId="0" applyNumberFormat="1" applyFont="1" applyFill="1"/>
    <xf numFmtId="0" fontId="41" fillId="2" borderId="22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2" borderId="2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5" fillId="2" borderId="0" xfId="1" applyFill="1" applyAlignment="1">
      <alignment horizontal="left" vertical="center"/>
    </xf>
    <xf numFmtId="0" fontId="46" fillId="2" borderId="0" xfId="0" applyFont="1" applyFill="1" applyAlignment="1">
      <alignment horizontal="left" vertical="center"/>
    </xf>
    <xf numFmtId="0" fontId="0" fillId="2" borderId="38" xfId="0" applyFill="1" applyBorder="1" applyAlignment="1">
      <alignment horizontal="center" vertical="center"/>
    </xf>
    <xf numFmtId="0" fontId="0" fillId="2" borderId="38" xfId="0" applyFill="1" applyBorder="1"/>
    <xf numFmtId="0" fontId="25" fillId="2" borderId="38" xfId="0" applyFont="1" applyFill="1" applyBorder="1"/>
    <xf numFmtId="0" fontId="26" fillId="17" borderId="38" xfId="0" applyFont="1" applyFill="1" applyBorder="1" applyAlignment="1">
      <alignment horizontal="center" vertical="center"/>
    </xf>
    <xf numFmtId="0" fontId="26" fillId="17" borderId="38" xfId="0" applyFont="1" applyFill="1" applyBorder="1" applyAlignment="1">
      <alignment horizontal="center" vertical="center" wrapText="1"/>
    </xf>
    <xf numFmtId="0" fontId="28" fillId="0" borderId="0" xfId="0" applyFont="1"/>
    <xf numFmtId="0" fontId="52" fillId="2" borderId="0" xfId="0" applyFont="1" applyFill="1"/>
    <xf numFmtId="0" fontId="9" fillId="2" borderId="0" xfId="0" applyFont="1" applyFill="1"/>
    <xf numFmtId="0" fontId="0" fillId="2" borderId="0" xfId="0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0" fillId="15" borderId="0" xfId="0" applyFill="1" applyAlignment="1">
      <alignment vertical="center"/>
    </xf>
    <xf numFmtId="0" fontId="54" fillId="16" borderId="0" xfId="0" applyFont="1" applyFill="1" applyAlignment="1">
      <alignment vertical="center"/>
    </xf>
    <xf numFmtId="0" fontId="28" fillId="16" borderId="0" xfId="0" applyFont="1" applyFill="1" applyAlignment="1">
      <alignment vertical="center"/>
    </xf>
    <xf numFmtId="0" fontId="28" fillId="6" borderId="0" xfId="0" applyFont="1" applyFill="1" applyAlignment="1">
      <alignment vertical="center"/>
    </xf>
    <xf numFmtId="0" fontId="26" fillId="2" borderId="0" xfId="0" applyFont="1" applyFill="1" applyAlignment="1">
      <alignment horizontal="left" vertical="center"/>
    </xf>
    <xf numFmtId="3" fontId="26" fillId="2" borderId="0" xfId="0" applyNumberFormat="1" applyFont="1" applyFill="1"/>
    <xf numFmtId="166" fontId="0" fillId="2" borderId="38" xfId="0" applyNumberFormat="1" applyFill="1" applyBorder="1"/>
    <xf numFmtId="0" fontId="25" fillId="6" borderId="38" xfId="0" applyFont="1" applyFill="1" applyBorder="1" applyAlignment="1">
      <alignment horizontal="center" vertical="center"/>
    </xf>
    <xf numFmtId="166" fontId="25" fillId="6" borderId="38" xfId="0" applyNumberFormat="1" applyFont="1" applyFill="1" applyBorder="1"/>
    <xf numFmtId="0" fontId="0" fillId="2" borderId="46" xfId="0" applyFill="1" applyBorder="1" applyAlignment="1">
      <alignment horizontal="center" vertical="center"/>
    </xf>
    <xf numFmtId="0" fontId="26" fillId="2" borderId="38" xfId="0" applyFont="1" applyFill="1" applyBorder="1" applyAlignment="1">
      <alignment horizontal="center" vertical="center"/>
    </xf>
    <xf numFmtId="0" fontId="26" fillId="2" borderId="38" xfId="0" applyFont="1" applyFill="1" applyBorder="1"/>
    <xf numFmtId="166" fontId="26" fillId="2" borderId="38" xfId="0" applyNumberFormat="1" applyFont="1" applyFill="1" applyBorder="1"/>
    <xf numFmtId="0" fontId="57" fillId="2" borderId="0" xfId="2" applyFill="1"/>
    <xf numFmtId="0" fontId="26" fillId="2" borderId="0" xfId="3" applyFont="1" applyFill="1"/>
    <xf numFmtId="0" fontId="59" fillId="2" borderId="38" xfId="0" applyFont="1" applyFill="1" applyBorder="1" applyAlignment="1">
      <alignment horizontal="center" vertical="center"/>
    </xf>
    <xf numFmtId="0" fontId="60" fillId="2" borderId="0" xfId="0" applyFont="1" applyFill="1"/>
    <xf numFmtId="164" fontId="0" fillId="2" borderId="38" xfId="0" applyNumberFormat="1" applyFill="1" applyBorder="1"/>
    <xf numFmtId="164" fontId="59" fillId="2" borderId="38" xfId="0" applyNumberFormat="1" applyFont="1" applyFill="1" applyBorder="1"/>
    <xf numFmtId="0" fontId="2" fillId="2" borderId="2" xfId="4" applyFont="1" applyFill="1" applyBorder="1" applyAlignment="1">
      <alignment horizontal="center" vertical="center"/>
    </xf>
    <xf numFmtId="0" fontId="57" fillId="2" borderId="0" xfId="4" applyFill="1"/>
    <xf numFmtId="0" fontId="2" fillId="2" borderId="22" xfId="4" applyFont="1" applyFill="1" applyBorder="1" applyAlignment="1">
      <alignment horizontal="center" vertical="center"/>
    </xf>
    <xf numFmtId="0" fontId="2" fillId="2" borderId="0" xfId="4" applyFont="1" applyFill="1" applyAlignment="1">
      <alignment horizontal="center" vertical="center"/>
    </xf>
    <xf numFmtId="0" fontId="2" fillId="2" borderId="23" xfId="4" applyFont="1" applyFill="1" applyBorder="1" applyAlignment="1">
      <alignment horizontal="center" vertical="center"/>
    </xf>
    <xf numFmtId="0" fontId="30" fillId="6" borderId="0" xfId="4" applyFont="1" applyFill="1" applyAlignment="1">
      <alignment horizontal="left" vertical="center"/>
    </xf>
    <xf numFmtId="0" fontId="29" fillId="6" borderId="0" xfId="4" applyFont="1" applyFill="1" applyAlignment="1">
      <alignment horizontal="center" vertical="center"/>
    </xf>
    <xf numFmtId="0" fontId="57" fillId="2" borderId="23" xfId="4" applyFill="1" applyBorder="1"/>
    <xf numFmtId="0" fontId="57" fillId="2" borderId="22" xfId="4" applyFill="1" applyBorder="1"/>
    <xf numFmtId="0" fontId="46" fillId="2" borderId="0" xfId="4" applyFont="1" applyFill="1" applyAlignment="1">
      <alignment horizontal="left" vertical="center"/>
    </xf>
    <xf numFmtId="0" fontId="45" fillId="2" borderId="0" xfId="5" applyFill="1" applyAlignment="1">
      <alignment horizontal="left" vertical="center"/>
    </xf>
    <xf numFmtId="0" fontId="1" fillId="4" borderId="39" xfId="4" applyFont="1" applyFill="1" applyBorder="1" applyAlignment="1">
      <alignment horizontal="left" indent="2"/>
    </xf>
    <xf numFmtId="0" fontId="57" fillId="4" borderId="40" xfId="4" quotePrefix="1" applyFill="1" applyBorder="1"/>
    <xf numFmtId="3" fontId="57" fillId="4" borderId="40" xfId="4" applyNumberFormat="1" applyFill="1" applyBorder="1"/>
    <xf numFmtId="0" fontId="57" fillId="4" borderId="41" xfId="4" applyFill="1" applyBorder="1"/>
    <xf numFmtId="0" fontId="57" fillId="2" borderId="0" xfId="4" quotePrefix="1" applyFill="1"/>
    <xf numFmtId="0" fontId="4" fillId="2" borderId="0" xfId="4" applyFont="1" applyFill="1"/>
    <xf numFmtId="0" fontId="1" fillId="2" borderId="0" xfId="4" applyFont="1" applyFill="1"/>
    <xf numFmtId="0" fontId="1" fillId="2" borderId="23" xfId="4" applyFont="1" applyFill="1" applyBorder="1"/>
    <xf numFmtId="0" fontId="1" fillId="3" borderId="22" xfId="4" applyFont="1" applyFill="1" applyBorder="1" applyAlignment="1">
      <alignment horizontal="left" indent="2"/>
    </xf>
    <xf numFmtId="0" fontId="57" fillId="3" borderId="0" xfId="4" quotePrefix="1" applyFill="1"/>
    <xf numFmtId="3" fontId="57" fillId="3" borderId="0" xfId="4" applyNumberFormat="1" applyFill="1"/>
    <xf numFmtId="0" fontId="57" fillId="3" borderId="42" xfId="4" applyFill="1" applyBorder="1"/>
    <xf numFmtId="0" fontId="1" fillId="5" borderId="43" xfId="4" applyFont="1" applyFill="1" applyBorder="1" applyAlignment="1">
      <alignment horizontal="left" indent="2"/>
    </xf>
    <xf numFmtId="0" fontId="57" fillId="5" borderId="44" xfId="4" quotePrefix="1" applyFill="1" applyBorder="1"/>
    <xf numFmtId="3" fontId="57" fillId="5" borderId="44" xfId="4" applyNumberFormat="1" applyFill="1" applyBorder="1"/>
    <xf numFmtId="0" fontId="57" fillId="5" borderId="45" xfId="4" applyFill="1" applyBorder="1"/>
    <xf numFmtId="0" fontId="1" fillId="2" borderId="22" xfId="4" applyFont="1" applyFill="1" applyBorder="1" applyAlignment="1">
      <alignment horizontal="left" indent="2"/>
    </xf>
    <xf numFmtId="0" fontId="8" fillId="2" borderId="0" xfId="4" applyFont="1" applyFill="1"/>
    <xf numFmtId="0" fontId="4" fillId="2" borderId="22" xfId="4" applyFont="1" applyFill="1" applyBorder="1" applyAlignment="1">
      <alignment horizontal="left" indent="2"/>
    </xf>
    <xf numFmtId="0" fontId="8" fillId="2" borderId="22" xfId="4" applyFont="1" applyFill="1" applyBorder="1" applyAlignment="1">
      <alignment horizontal="left" indent="1"/>
    </xf>
    <xf numFmtId="0" fontId="12" fillId="3" borderId="22" xfId="4" applyFont="1" applyFill="1" applyBorder="1" applyAlignment="1">
      <alignment horizontal="left" indent="2"/>
    </xf>
    <xf numFmtId="0" fontId="2" fillId="3" borderId="0" xfId="4" applyFont="1" applyFill="1"/>
    <xf numFmtId="3" fontId="2" fillId="3" borderId="0" xfId="4" applyNumberFormat="1" applyFont="1" applyFill="1"/>
    <xf numFmtId="0" fontId="4" fillId="2" borderId="0" xfId="4" applyFont="1" applyFill="1" applyAlignment="1">
      <alignment horizontal="left" indent="3"/>
    </xf>
    <xf numFmtId="0" fontId="4" fillId="6" borderId="22" xfId="4" applyFont="1" applyFill="1" applyBorder="1"/>
    <xf numFmtId="0" fontId="1" fillId="6" borderId="0" xfId="4" applyFont="1" applyFill="1"/>
    <xf numFmtId="0" fontId="57" fillId="6" borderId="0" xfId="4" applyFill="1"/>
    <xf numFmtId="0" fontId="2" fillId="2" borderId="22" xfId="4" applyFont="1" applyFill="1" applyBorder="1" applyAlignment="1">
      <alignment vertical="center"/>
    </xf>
    <xf numFmtId="0" fontId="2" fillId="2" borderId="0" xfId="4" applyFont="1" applyFill="1" applyAlignment="1">
      <alignment vertical="center"/>
    </xf>
    <xf numFmtId="0" fontId="2" fillId="2" borderId="23" xfId="4" applyFont="1" applyFill="1" applyBorder="1" applyAlignment="1">
      <alignment vertical="center"/>
    </xf>
    <xf numFmtId="0" fontId="41" fillId="2" borderId="0" xfId="4" applyFont="1" applyFill="1" applyAlignment="1">
      <alignment horizontal="center" vertical="center"/>
    </xf>
    <xf numFmtId="0" fontId="41" fillId="2" borderId="23" xfId="4" applyFont="1" applyFill="1" applyBorder="1" applyAlignment="1">
      <alignment horizontal="center" vertical="center"/>
    </xf>
    <xf numFmtId="0" fontId="41" fillId="2" borderId="22" xfId="4" applyFont="1" applyFill="1" applyBorder="1" applyAlignment="1">
      <alignment horizontal="center" vertical="center"/>
    </xf>
    <xf numFmtId="0" fontId="4" fillId="2" borderId="22" xfId="4" applyFont="1" applyFill="1" applyBorder="1"/>
    <xf numFmtId="0" fontId="4" fillId="2" borderId="22" xfId="4" applyFont="1" applyFill="1" applyBorder="1" applyAlignment="1">
      <alignment horizontal="left" indent="1"/>
    </xf>
    <xf numFmtId="3" fontId="57" fillId="2" borderId="0" xfId="4" applyNumberFormat="1" applyFill="1"/>
    <xf numFmtId="0" fontId="57" fillId="2" borderId="0" xfId="4" applyFill="1" applyAlignment="1">
      <alignment horizontal="center" vertical="center"/>
    </xf>
    <xf numFmtId="0" fontId="4" fillId="6" borderId="22" xfId="4" applyFont="1" applyFill="1" applyBorder="1" applyAlignment="1">
      <alignment horizontal="left" indent="1"/>
    </xf>
    <xf numFmtId="0" fontId="2" fillId="8" borderId="0" xfId="4" applyFont="1" applyFill="1"/>
    <xf numFmtId="3" fontId="11" fillId="8" borderId="0" xfId="4" applyNumberFormat="1" applyFont="1" applyFill="1"/>
    <xf numFmtId="0" fontId="11" fillId="2" borderId="0" xfId="4" applyFont="1" applyFill="1"/>
    <xf numFmtId="3" fontId="1" fillId="2" borderId="0" xfId="4" applyNumberFormat="1" applyFont="1" applyFill="1"/>
    <xf numFmtId="0" fontId="1" fillId="8" borderId="0" xfId="4" applyFont="1" applyFill="1"/>
    <xf numFmtId="0" fontId="57" fillId="8" borderId="0" xfId="4" applyFill="1"/>
    <xf numFmtId="4" fontId="1" fillId="2" borderId="0" xfId="4" applyNumberFormat="1" applyFont="1" applyFill="1"/>
    <xf numFmtId="0" fontId="11" fillId="8" borderId="0" xfId="4" applyFont="1" applyFill="1"/>
    <xf numFmtId="0" fontId="4" fillId="2" borderId="24" xfId="4" applyFont="1" applyFill="1" applyBorder="1"/>
    <xf numFmtId="0" fontId="1" fillId="2" borderId="25" xfId="4" applyFont="1" applyFill="1" applyBorder="1"/>
    <xf numFmtId="0" fontId="57" fillId="2" borderId="25" xfId="4" applyFill="1" applyBorder="1"/>
    <xf numFmtId="0" fontId="4" fillId="2" borderId="25" xfId="4" applyFont="1" applyFill="1" applyBorder="1" applyAlignment="1">
      <alignment horizontal="left" indent="3"/>
    </xf>
    <xf numFmtId="0" fontId="1" fillId="2" borderId="26" xfId="4" applyFont="1" applyFill="1" applyBorder="1"/>
    <xf numFmtId="0" fontId="57" fillId="2" borderId="24" xfId="4" applyFill="1" applyBorder="1"/>
    <xf numFmtId="0" fontId="57" fillId="2" borderId="26" xfId="4" applyFill="1" applyBorder="1"/>
    <xf numFmtId="0" fontId="52" fillId="2" borderId="0" xfId="4" applyFont="1" applyFill="1"/>
    <xf numFmtId="0" fontId="26" fillId="17" borderId="38" xfId="4" applyFont="1" applyFill="1" applyBorder="1" applyAlignment="1">
      <alignment horizontal="center" vertical="center" wrapText="1"/>
    </xf>
    <xf numFmtId="0" fontId="26" fillId="17" borderId="38" xfId="4" applyFont="1" applyFill="1" applyBorder="1" applyAlignment="1">
      <alignment horizontal="center" vertical="center"/>
    </xf>
    <xf numFmtId="0" fontId="57" fillId="2" borderId="38" xfId="4" applyFill="1" applyBorder="1"/>
    <xf numFmtId="0" fontId="57" fillId="2" borderId="38" xfId="4" applyFill="1" applyBorder="1" applyAlignment="1">
      <alignment horizontal="center" vertical="center"/>
    </xf>
    <xf numFmtId="0" fontId="25" fillId="2" borderId="38" xfId="4" applyFont="1" applyFill="1" applyBorder="1"/>
    <xf numFmtId="0" fontId="25" fillId="2" borderId="38" xfId="4" applyFont="1" applyFill="1" applyBorder="1" applyAlignment="1">
      <alignment horizontal="center" vertical="center"/>
    </xf>
    <xf numFmtId="0" fontId="59" fillId="2" borderId="38" xfId="4" applyFont="1" applyFill="1" applyBorder="1" applyAlignment="1">
      <alignment horizontal="center" vertical="center"/>
    </xf>
    <xf numFmtId="0" fontId="28" fillId="0" borderId="0" xfId="4" applyFont="1"/>
    <xf numFmtId="0" fontId="64" fillId="2" borderId="0" xfId="0" applyFont="1" applyFill="1" applyAlignment="1">
      <alignment horizontal="left" vertical="center"/>
    </xf>
    <xf numFmtId="3" fontId="63" fillId="2" borderId="0" xfId="0" applyNumberFormat="1" applyFont="1" applyFill="1" applyAlignment="1">
      <alignment horizontal="center"/>
    </xf>
    <xf numFmtId="164" fontId="26" fillId="2" borderId="38" xfId="0" applyNumberFormat="1" applyFont="1" applyFill="1" applyBorder="1"/>
    <xf numFmtId="164" fontId="25" fillId="6" borderId="38" xfId="0" applyNumberFormat="1" applyFont="1" applyFill="1" applyBorder="1"/>
    <xf numFmtId="0" fontId="53" fillId="2" borderId="38" xfId="0" applyFont="1" applyFill="1" applyBorder="1" applyAlignment="1">
      <alignment horizontal="center" vertical="center"/>
    </xf>
    <xf numFmtId="164" fontId="53" fillId="2" borderId="38" xfId="0" applyNumberFormat="1" applyFont="1" applyFill="1" applyBorder="1"/>
    <xf numFmtId="3" fontId="65" fillId="2" borderId="0" xfId="0" applyNumberFormat="1" applyFont="1" applyFill="1"/>
    <xf numFmtId="0" fontId="29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66" fillId="0" borderId="0" xfId="0" applyFont="1" applyAlignment="1">
      <alignment horizontal="left"/>
    </xf>
    <xf numFmtId="164" fontId="57" fillId="2" borderId="38" xfId="4" applyNumberFormat="1" applyFill="1" applyBorder="1"/>
    <xf numFmtId="164" fontId="59" fillId="2" borderId="38" xfId="4" applyNumberFormat="1" applyFont="1" applyFill="1" applyBorder="1"/>
    <xf numFmtId="0" fontId="69" fillId="2" borderId="2" xfId="0" applyFont="1" applyFill="1" applyBorder="1" applyAlignment="1">
      <alignment horizontal="left" vertical="center"/>
    </xf>
    <xf numFmtId="0" fontId="69" fillId="2" borderId="0" xfId="0" applyFont="1" applyFill="1" applyAlignment="1">
      <alignment horizontal="left" vertical="center"/>
    </xf>
    <xf numFmtId="0" fontId="61" fillId="2" borderId="0" xfId="0" applyFont="1" applyFill="1" applyAlignment="1">
      <alignment horizontal="center" vertical="center"/>
    </xf>
    <xf numFmtId="0" fontId="25" fillId="2" borderId="0" xfId="0" applyFont="1" applyFill="1"/>
    <xf numFmtId="0" fontId="60" fillId="2" borderId="0" xfId="6" applyFont="1" applyFill="1"/>
    <xf numFmtId="2" fontId="57" fillId="2" borderId="38" xfId="4" applyNumberFormat="1" applyFill="1" applyBorder="1"/>
    <xf numFmtId="2" fontId="25" fillId="2" borderId="38" xfId="4" applyNumberFormat="1" applyFont="1" applyFill="1" applyBorder="1"/>
    <xf numFmtId="2" fontId="59" fillId="2" borderId="38" xfId="4" applyNumberFormat="1" applyFont="1" applyFill="1" applyBorder="1"/>
    <xf numFmtId="0" fontId="1" fillId="0" borderId="0" xfId="0" applyFont="1"/>
    <xf numFmtId="0" fontId="1" fillId="0" borderId="23" xfId="0" applyFont="1" applyBorder="1"/>
    <xf numFmtId="0" fontId="53" fillId="0" borderId="38" xfId="0" applyFont="1" applyBorder="1" applyAlignment="1">
      <alignment horizontal="center" vertical="center"/>
    </xf>
    <xf numFmtId="166" fontId="53" fillId="0" borderId="38" xfId="0" applyNumberFormat="1" applyFont="1" applyBorder="1"/>
    <xf numFmtId="166" fontId="53" fillId="2" borderId="38" xfId="0" applyNumberFormat="1" applyFont="1" applyFill="1" applyBorder="1"/>
    <xf numFmtId="0" fontId="25" fillId="6" borderId="38" xfId="4" applyFont="1" applyFill="1" applyBorder="1" applyAlignment="1">
      <alignment horizontal="center" vertical="center"/>
    </xf>
    <xf numFmtId="164" fontId="25" fillId="6" borderId="38" xfId="4" applyNumberFormat="1" applyFont="1" applyFill="1" applyBorder="1"/>
    <xf numFmtId="0" fontId="53" fillId="2" borderId="38" xfId="4" applyFont="1" applyFill="1" applyBorder="1" applyAlignment="1">
      <alignment horizontal="center" vertical="center"/>
    </xf>
    <xf numFmtId="164" fontId="53" fillId="2" borderId="38" xfId="4" applyNumberFormat="1" applyFont="1" applyFill="1" applyBorder="1"/>
    <xf numFmtId="0" fontId="25" fillId="6" borderId="38" xfId="0" applyFont="1" applyFill="1" applyBorder="1"/>
    <xf numFmtId="0" fontId="53" fillId="2" borderId="38" xfId="0" applyFont="1" applyFill="1" applyBorder="1"/>
    <xf numFmtId="0" fontId="25" fillId="2" borderId="0" xfId="4" applyFont="1" applyFill="1"/>
    <xf numFmtId="0" fontId="68" fillId="2" borderId="27" xfId="0" applyFont="1" applyFill="1" applyBorder="1" applyAlignment="1">
      <alignment horizontal="center"/>
    </xf>
    <xf numFmtId="0" fontId="68" fillId="2" borderId="28" xfId="0" applyFont="1" applyFill="1" applyBorder="1" applyAlignment="1">
      <alignment horizontal="center"/>
    </xf>
    <xf numFmtId="0" fontId="68" fillId="2" borderId="27" xfId="0" applyFont="1" applyFill="1" applyBorder="1" applyAlignment="1">
      <alignment horizontal="center" vertical="center"/>
    </xf>
    <xf numFmtId="0" fontId="68" fillId="2" borderId="28" xfId="0" applyFont="1" applyFill="1" applyBorder="1" applyAlignment="1">
      <alignment horizontal="center" vertical="center"/>
    </xf>
    <xf numFmtId="0" fontId="68" fillId="2" borderId="29" xfId="0" applyFont="1" applyFill="1" applyBorder="1" applyAlignment="1">
      <alignment horizontal="center" vertical="center"/>
    </xf>
    <xf numFmtId="0" fontId="68" fillId="2" borderId="2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42" fillId="2" borderId="15" xfId="0" applyFont="1" applyFill="1" applyBorder="1" applyAlignment="1">
      <alignment horizontal="center"/>
    </xf>
    <xf numFmtId="0" fontId="42" fillId="2" borderId="8" xfId="0" applyFont="1" applyFill="1" applyBorder="1" applyAlignment="1">
      <alignment horizontal="center"/>
    </xf>
    <xf numFmtId="0" fontId="42" fillId="2" borderId="9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68" fillId="2" borderId="3" xfId="0" applyFont="1" applyFill="1" applyBorder="1" applyAlignment="1">
      <alignment horizontal="center" vertical="center"/>
    </xf>
    <xf numFmtId="0" fontId="68" fillId="2" borderId="2" xfId="0" applyFont="1" applyFill="1" applyBorder="1" applyAlignment="1">
      <alignment horizontal="center" vertical="center"/>
    </xf>
    <xf numFmtId="0" fontId="68" fillId="2" borderId="4" xfId="0" applyFont="1" applyFill="1" applyBorder="1" applyAlignment="1">
      <alignment horizontal="center" vertical="center"/>
    </xf>
    <xf numFmtId="0" fontId="68" fillId="2" borderId="22" xfId="0" applyFont="1" applyFill="1" applyBorder="1" applyAlignment="1">
      <alignment horizontal="center" vertical="center"/>
    </xf>
    <xf numFmtId="0" fontId="68" fillId="2" borderId="0" xfId="0" applyFont="1" applyFill="1" applyAlignment="1">
      <alignment horizontal="center" vertical="center"/>
    </xf>
    <xf numFmtId="0" fontId="68" fillId="2" borderId="23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7" borderId="10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9" fillId="2" borderId="6" xfId="0" quotePrefix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2" fillId="2" borderId="15" xfId="4" applyFont="1" applyFill="1" applyBorder="1" applyAlignment="1">
      <alignment horizontal="center"/>
    </xf>
    <xf numFmtId="0" fontId="42" fillId="2" borderId="8" xfId="4" applyFont="1" applyFill="1" applyBorder="1" applyAlignment="1">
      <alignment horizontal="center"/>
    </xf>
    <xf numFmtId="0" fontId="42" fillId="2" borderId="9" xfId="4" applyFont="1" applyFill="1" applyBorder="1" applyAlignment="1">
      <alignment horizontal="center"/>
    </xf>
    <xf numFmtId="0" fontId="9" fillId="2" borderId="6" xfId="4" applyFont="1" applyFill="1" applyBorder="1" applyAlignment="1">
      <alignment horizontal="center"/>
    </xf>
    <xf numFmtId="0" fontId="9" fillId="2" borderId="7" xfId="4" applyFont="1" applyFill="1" applyBorder="1" applyAlignment="1">
      <alignment horizontal="center"/>
    </xf>
    <xf numFmtId="0" fontId="9" fillId="2" borderId="14" xfId="4" applyFont="1" applyFill="1" applyBorder="1" applyAlignment="1">
      <alignment horizontal="center"/>
    </xf>
    <xf numFmtId="0" fontId="4" fillId="2" borderId="16" xfId="4" applyFont="1" applyFill="1" applyBorder="1" applyAlignment="1">
      <alignment horizontal="center"/>
    </xf>
    <xf numFmtId="0" fontId="4" fillId="2" borderId="17" xfId="4" applyFont="1" applyFill="1" applyBorder="1" applyAlignment="1">
      <alignment horizontal="center"/>
    </xf>
    <xf numFmtId="0" fontId="4" fillId="2" borderId="18" xfId="4" applyFont="1" applyFill="1" applyBorder="1" applyAlignment="1">
      <alignment horizontal="center"/>
    </xf>
    <xf numFmtId="0" fontId="9" fillId="2" borderId="19" xfId="4" applyFont="1" applyFill="1" applyBorder="1" applyAlignment="1">
      <alignment horizontal="center"/>
    </xf>
    <xf numFmtId="0" fontId="4" fillId="2" borderId="20" xfId="4" applyFont="1" applyFill="1" applyBorder="1" applyAlignment="1">
      <alignment horizontal="center"/>
    </xf>
    <xf numFmtId="0" fontId="4" fillId="2" borderId="21" xfId="4" applyFont="1" applyFill="1" applyBorder="1" applyAlignment="1">
      <alignment horizontal="center"/>
    </xf>
    <xf numFmtId="0" fontId="68" fillId="2" borderId="3" xfId="4" applyFont="1" applyFill="1" applyBorder="1" applyAlignment="1">
      <alignment horizontal="center" vertical="center"/>
    </xf>
    <xf numFmtId="0" fontId="68" fillId="2" borderId="2" xfId="4" applyFont="1" applyFill="1" applyBorder="1" applyAlignment="1">
      <alignment horizontal="center" vertical="center"/>
    </xf>
    <xf numFmtId="0" fontId="68" fillId="2" borderId="4" xfId="4" applyFont="1" applyFill="1" applyBorder="1" applyAlignment="1">
      <alignment horizontal="center" vertical="center"/>
    </xf>
    <xf numFmtId="0" fontId="68" fillId="2" borderId="22" xfId="4" applyFont="1" applyFill="1" applyBorder="1" applyAlignment="1">
      <alignment horizontal="center" vertical="center"/>
    </xf>
    <xf numFmtId="0" fontId="68" fillId="2" borderId="0" xfId="4" applyFont="1" applyFill="1" applyAlignment="1">
      <alignment horizontal="center" vertical="center"/>
    </xf>
    <xf numFmtId="0" fontId="68" fillId="2" borderId="23" xfId="4" applyFont="1" applyFill="1" applyBorder="1" applyAlignment="1">
      <alignment horizontal="center" vertical="center"/>
    </xf>
    <xf numFmtId="0" fontId="2" fillId="2" borderId="3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2" fillId="2" borderId="22" xfId="4" applyFont="1" applyFill="1" applyBorder="1" applyAlignment="1">
      <alignment horizontal="center" vertical="center"/>
    </xf>
    <xf numFmtId="0" fontId="2" fillId="2" borderId="0" xfId="4" applyFont="1" applyFill="1" applyAlignment="1">
      <alignment horizontal="center" vertical="center"/>
    </xf>
    <xf numFmtId="0" fontId="2" fillId="2" borderId="23" xfId="4" applyFont="1" applyFill="1" applyBorder="1" applyAlignment="1">
      <alignment horizontal="center" vertical="center"/>
    </xf>
    <xf numFmtId="0" fontId="41" fillId="2" borderId="0" xfId="4" applyFont="1" applyFill="1" applyAlignment="1">
      <alignment horizontal="center" vertical="center"/>
    </xf>
    <xf numFmtId="0" fontId="57" fillId="0" borderId="0" xfId="4" applyAlignment="1">
      <alignment horizontal="center" vertical="center"/>
    </xf>
    <xf numFmtId="0" fontId="1" fillId="7" borderId="10" xfId="4" applyFont="1" applyFill="1" applyBorder="1" applyAlignment="1">
      <alignment horizontal="center"/>
    </xf>
    <xf numFmtId="0" fontId="1" fillId="7" borderId="11" xfId="4" applyFont="1" applyFill="1" applyBorder="1" applyAlignment="1">
      <alignment horizontal="center"/>
    </xf>
    <xf numFmtId="0" fontId="1" fillId="7" borderId="12" xfId="4" applyFont="1" applyFill="1" applyBorder="1" applyAlignment="1">
      <alignment horizontal="center"/>
    </xf>
    <xf numFmtId="0" fontId="1" fillId="7" borderId="2" xfId="4" applyFont="1" applyFill="1" applyBorder="1" applyAlignment="1">
      <alignment horizontal="center"/>
    </xf>
    <xf numFmtId="0" fontId="1" fillId="7" borderId="4" xfId="4" applyFont="1" applyFill="1" applyBorder="1" applyAlignment="1">
      <alignment horizontal="center"/>
    </xf>
    <xf numFmtId="0" fontId="4" fillId="2" borderId="13" xfId="4" applyFont="1" applyFill="1" applyBorder="1" applyAlignment="1">
      <alignment horizontal="center"/>
    </xf>
    <xf numFmtId="0" fontId="4" fillId="2" borderId="5" xfId="4" applyFont="1" applyFill="1" applyBorder="1" applyAlignment="1">
      <alignment horizontal="center"/>
    </xf>
    <xf numFmtId="0" fontId="4" fillId="2" borderId="1" xfId="4" applyFont="1" applyFill="1" applyBorder="1" applyAlignment="1">
      <alignment horizontal="center"/>
    </xf>
    <xf numFmtId="0" fontId="4" fillId="2" borderId="7" xfId="4" applyFont="1" applyFill="1" applyBorder="1" applyAlignment="1">
      <alignment horizontal="center"/>
    </xf>
    <xf numFmtId="0" fontId="4" fillId="2" borderId="14" xfId="4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28" fillId="2" borderId="0" xfId="4" applyFont="1" applyFill="1"/>
  </cellXfs>
  <cellStyles count="7">
    <cellStyle name="Hyperlink" xfId="1" builtinId="8"/>
    <cellStyle name="Hyperlink 2" xfId="5" xr:uid="{5B79921E-D896-42D3-8740-C3807EAD6515}"/>
    <cellStyle name="Normal" xfId="0" builtinId="0"/>
    <cellStyle name="Normal 2" xfId="3" xr:uid="{1B5425AE-E1B9-4F78-8131-B9833564CB10}"/>
    <cellStyle name="Normal 3" xfId="2" xr:uid="{20BABE5E-DFA8-481F-9AA2-DDFFB74BBB66}"/>
    <cellStyle name="Normal 4" xfId="4" xr:uid="{65725EAE-90E1-4088-B3A0-DA67434E5AE3}"/>
    <cellStyle name="Normal 5" xfId="6" xr:uid="{1B25B43E-10CD-4565-AC4A-9AF917FE0D65}"/>
  </cellStyles>
  <dxfs count="0"/>
  <tableStyles count="0" defaultTableStyle="TableStyleMedium2" defaultPivotStyle="PivotStyleLight16"/>
  <colors>
    <mruColors>
      <color rgb="FFFF00FF"/>
      <color rgb="FFCCFFCC"/>
      <color rgb="FF0000FF"/>
      <color rgb="FFFFFFCC"/>
      <color rgb="FFCCFF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23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20.png"/><Relationship Id="rId7" Type="http://schemas.openxmlformats.org/officeDocument/2006/relationships/image" Target="../media/image23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20.png"/><Relationship Id="rId7" Type="http://schemas.openxmlformats.org/officeDocument/2006/relationships/image" Target="../media/image23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20.png"/><Relationship Id="rId7" Type="http://schemas.openxmlformats.org/officeDocument/2006/relationships/image" Target="../media/image23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20.png"/><Relationship Id="rId7" Type="http://schemas.openxmlformats.org/officeDocument/2006/relationships/image" Target="../media/image23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5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Relationship Id="rId6" Type="http://schemas.openxmlformats.org/officeDocument/2006/relationships/image" Target="../media/image23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</xdr:colOff>
      <xdr:row>0</xdr:row>
      <xdr:rowOff>17778</xdr:rowOff>
    </xdr:from>
    <xdr:ext cx="8801100" cy="2509012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77EBABB-92EA-1A13-9172-B3CE2A6F578B}"/>
            </a:ext>
          </a:extLst>
        </xdr:cNvPr>
        <xdr:cNvSpPr txBox="1"/>
      </xdr:nvSpPr>
      <xdr:spPr>
        <a:xfrm>
          <a:off x="249555" y="17778"/>
          <a:ext cx="8801100" cy="25090122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======================================  </a:t>
          </a:r>
          <a:r>
            <a:rPr lang="en-US" sz="1100">
              <a:solidFill>
                <a:srgbClr val="C00000"/>
              </a:solidFill>
            </a:rPr>
            <a:t>ADN8835</a:t>
          </a:r>
          <a:r>
            <a:rPr lang="en-US" sz="1100" baseline="0">
              <a:solidFill>
                <a:srgbClr val="C00000"/>
              </a:solidFill>
            </a:rPr>
            <a:t> CALCULATION &amp; SETUP </a:t>
          </a:r>
          <a:r>
            <a:rPr lang="en-US" sz="1100" baseline="0"/>
            <a:t>=======================================</a:t>
          </a:r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There are 2 set of Boards: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Daughter Board &amp; Base Board.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a) Daughter Board is a small board with ADN8835 IC (Part number: ADN8835CP-EVALZ)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b) The Base Board (Part number: ADN8834MB-EVALZ) is the bigger Board for adjusting easily the component value.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Daughter board plugs into the Base Board.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Daughter board could be used by itself to evaluate the ADN8835, or using the</a:t>
          </a:r>
          <a:r>
            <a:rPr lang="en-US" sz="1100" baseline="0"/>
            <a:t> Base board to tune the component easily.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Please follow the table 4 of ADN8835CP-EVALZ User Guide to remove the components on Daughter board if using with the Base Board.</a:t>
          </a:r>
        </a:p>
        <a:p>
          <a:endParaRPr lang="en-US" sz="1100" baseline="0"/>
        </a:p>
        <a:p>
          <a:r>
            <a:rPr lang="en-US" sz="1100" baseline="0"/>
            <a:t>=================================  </a:t>
          </a:r>
          <a:r>
            <a:rPr lang="en-US" sz="1100" baseline="0">
              <a:solidFill>
                <a:srgbClr val="C00000"/>
              </a:solidFill>
            </a:rPr>
            <a:t>CALCULATION &amp; SETUP with Base Board </a:t>
          </a:r>
          <a:r>
            <a:rPr lang="en-US" sz="1100" baseline="0"/>
            <a:t>==============================</a:t>
          </a:r>
        </a:p>
        <a:p>
          <a:endParaRPr lang="en-US" sz="1100" baseline="0"/>
        </a:p>
        <a:p>
          <a:r>
            <a:rPr lang="en-US" sz="1100" baseline="0"/>
            <a:t>Before setting up, user need to have the specification of TEC  &amp; Thermistor, then calculating back from those spec.</a:t>
          </a:r>
        </a:p>
        <a:p>
          <a:endParaRPr lang="en-US" sz="1100" baseline="0"/>
        </a:p>
        <a:p>
          <a:r>
            <a:rPr lang="en-US" sz="1100" baseline="0"/>
            <a:t>For example: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TEC part number: </a:t>
          </a:r>
          <a:r>
            <a:rPr lang="en-US" sz="11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CP2020405H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(===&gt;&gt;&gt; </a:t>
          </a:r>
          <a:r>
            <a:rPr lang="en-US" sz="11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VTECmax = 6V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</a:t>
          </a:r>
          <a:r>
            <a:rPr lang="en-US" sz="11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ITECmax = 2A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Rmax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= 2 ohm)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Thermistor part #: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B57861S0103F045</a:t>
          </a:r>
          <a:endParaRPr lang="en-US">
            <a:solidFill>
              <a:srgbClr val="C00000"/>
            </a:solidFill>
            <a:effectLst/>
          </a:endParaRPr>
        </a:p>
        <a:p>
          <a:endParaRPr lang="en-US" sz="1100" baseline="0"/>
        </a:p>
        <a:p>
          <a:r>
            <a:rPr lang="en-US" sz="1100" baseline="0"/>
            <a:t>Following these steps:</a:t>
          </a:r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Connection: TEC+ to LDR pin,  TEC- to SFB pin as EVAL Schematic.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Connection: For COOLING, need heatsink on the TEC+ (Hot side, N material), and THERMISTOR on the COLD side (TEC-), and vice versa.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Set J1 = 2&amp;3 at Daughter board (EN = LOW); VIN = 3.3V (or 5V)</a:t>
          </a:r>
          <a:endParaRPr lang="en-US">
            <a:effectLst/>
          </a:endParaRPr>
        </a:p>
        <a:p>
          <a:endParaRPr lang="en-US" sz="1100" baseline="0"/>
        </a:p>
        <a:p>
          <a:r>
            <a:rPr lang="en-US" sz="1100" baseline="0"/>
            <a:t>1) SET </a:t>
          </a:r>
          <a:r>
            <a:rPr lang="en-US" sz="1100" baseline="0">
              <a:solidFill>
                <a:srgbClr val="FF00FF"/>
              </a:solidFill>
            </a:rPr>
            <a:t>MAXIMUM TEC VOLTAGE LIMIT </a:t>
          </a:r>
          <a:r>
            <a:rPr lang="en-US" sz="1100" baseline="0"/>
            <a:t>(see Tab </a:t>
          </a:r>
          <a:r>
            <a:rPr lang="en-US" sz="1100" baseline="0">
              <a:solidFill>
                <a:srgbClr val="FF00FF"/>
              </a:solidFill>
            </a:rPr>
            <a:t>"vVLIM"</a:t>
          </a:r>
          <a:r>
            <a:rPr lang="en-US" sz="1100" baseline="0"/>
            <a:t>): Only calculate vVLIM_COOLING (vVLIM_HEATING is lower &amp; calculated by itself).</a:t>
          </a:r>
        </a:p>
        <a:p>
          <a:r>
            <a:rPr lang="en-US" sz="1100" baseline="0"/>
            <a:t>  In the Tab vVLIM, follow the Green arrow when we know the VTECmax from TEC.</a:t>
          </a:r>
        </a:p>
        <a:p>
          <a:r>
            <a:rPr lang="en-US" sz="1100" baseline="0"/>
            <a:t>  a) From </a:t>
          </a:r>
          <a:r>
            <a:rPr lang="en-US" sz="11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VTECmax = 6V 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(TEC spec.),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pick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1.67V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for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VTEC_MAX_COOLING 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(as long as less than 80% of Voltage in TEC spec., 6V).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b) From equation: &gt;&gt;&gt;&gt;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vVLIM_COOLING = 0.8333V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(or guess this voltage first, then make sure ITEC_MAX_HEATING &lt; 90% of TEC spec current)</a:t>
          </a:r>
          <a:endParaRPr lang="en-US" sz="1100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c) Adjust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W5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(if using Base board), or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R1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(if Daughter only), and read the voltage at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TP15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 or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VLIM/SD pin #5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 for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0.8333V (vVLIM_COOLING).</a:t>
          </a:r>
        </a:p>
        <a:p>
          <a:endParaRPr lang="en-US" sz="1100" baseline="0"/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2) SET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MAXIMUM TEC CURRENT LIMIT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(see Tab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"vILIM"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): Only calculate V_ILIM_HEATING (V_ILIM_COOLING is lower &amp; calculated by itself).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In the Tab vILIM, follow the Green arrow when we know the ITECmax from TEC.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a) From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TECmax = 2A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(TEC spec.),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pick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1.7544A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for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TEC_MAX_HEATING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(or something than 90% of Current in TEC spec., 2A).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b) From equation: &gt;&gt;&gt;&gt;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V_ILIM_HEATING = 0.75V 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(or guess this voltage first, then make sure ITEC_MAX_HEATING &lt; 90% of TEC spec current)</a:t>
          </a:r>
          <a:endParaRPr lang="en-US">
            <a:solidFill>
              <a:sysClr val="windowText" lastClr="000000"/>
            </a:solidFill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c) Adjust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W6 &amp; W7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(if using Base board), or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R3 &amp; R4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(if Daughter only), and read the voltage at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TP16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or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ILIM pin #6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for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0.75V (V_ILIM_HEATING).</a:t>
          </a:r>
          <a:endParaRPr lang="en-US">
            <a:solidFill>
              <a:srgbClr val="C00000"/>
            </a:solidFill>
            <a:effectLst/>
          </a:endParaRPr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3) SET </a:t>
          </a:r>
          <a:r>
            <a:rPr lang="en-US" sz="1100" baseline="0">
              <a:solidFill>
                <a:srgbClr val="FF00FF"/>
              </a:solidFill>
            </a:rPr>
            <a:t>THERMISTOR circuit</a:t>
          </a:r>
          <a:r>
            <a:rPr lang="en-US" sz="1100" baseline="0"/>
            <a:t>:   </a:t>
          </a:r>
          <a:r>
            <a:rPr lang="en-US" sz="1100" baseline="0">
              <a:solidFill>
                <a:srgbClr val="C00000"/>
              </a:solidFill>
            </a:rPr>
            <a:t>R1 + Rx_Rx + RTHERM _ Rfb (Note: Rfb is the Resistor Gain of Thermistor Amplifer).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      (see Tab </a:t>
          </a:r>
          <a:r>
            <a:rPr lang="en-US" sz="1100" baseline="0">
              <a:solidFill>
                <a:srgbClr val="FF00FF"/>
              </a:solidFill>
            </a:rPr>
            <a:t>"Thermistor_1", </a:t>
          </a:r>
          <a:r>
            <a:rPr lang="en-US" sz="1100" baseline="0"/>
            <a:t>or "Thermistor_2". Note, The "Vout1 vs Temperature" curve is for other range).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      In this example,  R1 = 10k (Base board), RTHERM = 10k (at 25C), using the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Thermistor part #: B57861S0103F045 (Google for its spec.)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       From the Thermistor Spec., pick 3 resistances to cover the whole application range (Low, Mid, High), fill them to the table, then the equation will calculate for the Rx, and Rfb value.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From the calculated value, before setting Rx, remove one end of Thermistor from the circuit.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  a) For </a:t>
          </a:r>
          <a:r>
            <a:rPr lang="en-US" sz="1100" baseline="0">
              <a:solidFill>
                <a:srgbClr val="C00000"/>
              </a:solidFill>
            </a:rPr>
            <a:t>Rx</a:t>
          </a:r>
          <a:r>
            <a:rPr lang="en-US" sz="1100" baseline="0"/>
            <a:t> from </a:t>
          </a:r>
          <a:r>
            <a:rPr lang="en-US" sz="1100" baseline="0">
              <a:solidFill>
                <a:srgbClr val="C00000"/>
              </a:solidFill>
            </a:rPr>
            <a:t>VREF</a:t>
          </a:r>
          <a:r>
            <a:rPr lang="en-US" sz="1100" baseline="0"/>
            <a:t> to mid-point </a:t>
          </a:r>
          <a:r>
            <a:rPr lang="en-US" sz="1100" baseline="0">
              <a:solidFill>
                <a:srgbClr val="C00000"/>
              </a:solidFill>
            </a:rPr>
            <a:t>TPR123 (TP10) </a:t>
          </a:r>
          <a:r>
            <a:rPr lang="en-US" sz="1100" baseline="0"/>
            <a:t>....................... adjust </a:t>
          </a:r>
          <a:r>
            <a:rPr lang="en-US" sz="1100" baseline="0">
              <a:solidFill>
                <a:srgbClr val="C00000"/>
              </a:solidFill>
            </a:rPr>
            <a:t>W1 </a:t>
          </a:r>
          <a:r>
            <a:rPr lang="en-US" sz="1100" baseline="0">
              <a:solidFill>
                <a:sysClr val="windowText" lastClr="000000"/>
              </a:solidFill>
            </a:rPr>
            <a:t>(Thermistor removed)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  b) For </a:t>
          </a:r>
          <a:r>
            <a:rPr lang="en-US" sz="1100" baseline="0">
              <a:solidFill>
                <a:srgbClr val="C00000"/>
              </a:solidFill>
            </a:rPr>
            <a:t>Rx</a:t>
          </a:r>
          <a:r>
            <a:rPr lang="en-US" sz="1100" baseline="0"/>
            <a:t> from Mid-point </a:t>
          </a:r>
          <a:r>
            <a:rPr lang="en-US" sz="1100" baseline="0">
              <a:solidFill>
                <a:srgbClr val="C00000"/>
              </a:solidFill>
            </a:rPr>
            <a:t>TPR123 (TP10) </a:t>
          </a:r>
          <a:r>
            <a:rPr lang="en-US" sz="1100" baseline="0"/>
            <a:t>to </a:t>
          </a:r>
          <a:r>
            <a:rPr lang="en-US" sz="1100" baseline="0">
              <a:solidFill>
                <a:srgbClr val="C00000"/>
              </a:solidFill>
            </a:rPr>
            <a:t>Thermistor (TP8)</a:t>
          </a:r>
          <a:r>
            <a:rPr lang="en-US" sz="1100" baseline="0"/>
            <a:t>..... adjust </a:t>
          </a:r>
          <a:r>
            <a:rPr lang="en-US" sz="1100" baseline="0">
              <a:solidFill>
                <a:srgbClr val="C00000"/>
              </a:solidFill>
            </a:rPr>
            <a:t>W2 </a:t>
          </a:r>
          <a:r>
            <a:rPr lang="en-US" sz="1100" baseline="0">
              <a:solidFill>
                <a:sysClr val="windowText" lastClr="000000"/>
              </a:solidFill>
            </a:rPr>
            <a:t>(Thermistor removed)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ysClr val="windowText" lastClr="000000"/>
              </a:solidFill>
            </a:rPr>
            <a:t>  c) For </a:t>
          </a:r>
          <a:r>
            <a:rPr lang="en-US" sz="1100" baseline="0">
              <a:solidFill>
                <a:srgbClr val="C00000"/>
              </a:solidFill>
            </a:rPr>
            <a:t>Rfb </a:t>
          </a:r>
          <a:r>
            <a:rPr lang="en-US" sz="1100" baseline="0">
              <a:solidFill>
                <a:sysClr val="windowText" lastClr="000000"/>
              </a:solidFill>
            </a:rPr>
            <a:t>from</a:t>
          </a:r>
          <a:r>
            <a:rPr lang="en-US" sz="1100" baseline="0">
              <a:solidFill>
                <a:srgbClr val="C00000"/>
              </a:solidFill>
            </a:rPr>
            <a:t> TPR123 (TP10) </a:t>
          </a:r>
          <a:r>
            <a:rPr lang="en-US" sz="1100" baseline="0">
              <a:solidFill>
                <a:sysClr val="windowText" lastClr="000000"/>
              </a:solidFill>
            </a:rPr>
            <a:t>to</a:t>
          </a:r>
          <a:r>
            <a:rPr lang="en-US" sz="1100" baseline="0">
              <a:solidFill>
                <a:srgbClr val="C00000"/>
              </a:solidFill>
            </a:rPr>
            <a:t> TEMPOUT (TP3, or TP12) </a:t>
          </a:r>
          <a:r>
            <a:rPr lang="en-US" sz="1100" baseline="0">
              <a:solidFill>
                <a:sysClr val="windowText" lastClr="000000"/>
              </a:solidFill>
            </a:rPr>
            <a:t>....... adjust </a:t>
          </a:r>
          <a:r>
            <a:rPr lang="en-US" sz="1100" baseline="0">
              <a:solidFill>
                <a:srgbClr val="C00000"/>
              </a:solidFill>
            </a:rPr>
            <a:t>W4  </a:t>
          </a:r>
          <a:r>
            <a:rPr lang="en-US" sz="1100" baseline="0">
              <a:solidFill>
                <a:sysClr val="windowText" lastClr="000000"/>
              </a:solidFill>
            </a:rPr>
            <a:t>(Thermistor connected is okay)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/>
        </a:p>
        <a:p>
          <a:r>
            <a:rPr lang="en-US" sz="1100" baseline="0"/>
            <a:t>4) Set </a:t>
          </a:r>
          <a:r>
            <a:rPr lang="en-US" sz="1100" baseline="0">
              <a:solidFill>
                <a:srgbClr val="FF00FF"/>
              </a:solidFill>
            </a:rPr>
            <a:t>TEMPSET (TP2)</a:t>
          </a:r>
          <a:r>
            <a:rPr lang="en-US" sz="1100" baseline="0"/>
            <a:t>: adjust W3 to the desired VTEMPSET, for example 1.25V if TEC &amp; THERMISTOR at 25C.</a:t>
          </a:r>
        </a:p>
        <a:p>
          <a:endParaRPr lang="en-US" sz="1100" baseline="0"/>
        </a:p>
        <a:p>
          <a:r>
            <a:rPr lang="en-US" sz="1100" baseline="0"/>
            <a:t>5) START TO RUN:</a:t>
          </a:r>
        </a:p>
        <a:p>
          <a:r>
            <a:rPr lang="en-US" sz="1100" baseline="0"/>
            <a:t>  a) Set VIN = 0V (Power OFF);  then J1 = 1&amp;2 (EN = High);  then VIN = 3.3V (or 5V).</a:t>
          </a:r>
        </a:p>
        <a:p>
          <a:r>
            <a:rPr lang="en-US" sz="1100" baseline="0"/>
            <a:t>  b) Check VTEMPOUT (TP3) = VTEMPSET (TP2) +/-30mV, and TEMPGOOD Green light ON ? .... Note VTEMPOUT = VOUT1</a:t>
          </a:r>
        </a:p>
        <a:p>
          <a:r>
            <a:rPr lang="en-US" sz="1100" baseline="0"/>
            <a:t>       * If VTEMPOUT &lt; VTEMPSET, Turn off power, reduce Rfb value.</a:t>
          </a:r>
        </a:p>
        <a:p>
          <a:r>
            <a:rPr lang="en-US" sz="1100" baseline="0"/>
            <a:t>       * If VTEMPOUT &gt; VTEMPSET, Turn off power, increase Rfb value.</a:t>
          </a:r>
        </a:p>
        <a:p>
          <a:r>
            <a:rPr lang="en-US" sz="1100" baseline="0"/>
            <a:t>  c) Turn power back on, and repeat step 5b until VTEMPOUT = VTEMPSET +/- 30mV (or +/-40mV), and the TEMPGOOD Green light is ON.</a:t>
          </a:r>
        </a:p>
        <a:p>
          <a:endParaRPr lang="en-US" sz="1100" baseline="0"/>
        </a:p>
        <a:p>
          <a:r>
            <a:rPr lang="en-US" sz="1100" baseline="0"/>
            <a:t>6) Set </a:t>
          </a:r>
          <a:r>
            <a:rPr lang="en-US" sz="1100" baseline="0">
              <a:solidFill>
                <a:srgbClr val="FF00FF"/>
              </a:solidFill>
            </a:rPr>
            <a:t>PID </a:t>
          </a:r>
          <a:r>
            <a:rPr lang="en-US" sz="1100" baseline="0"/>
            <a:t>(Chopper 2):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     Option 1 (Table 4):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RI = 1.87M;  RD = 165k;  CD = 10uF;  RP = 1.87M;  CI = 1.5uF;  CF = 0.01uF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Option 2:                   RI = 249k;     RD = 24k;    CD = 1uF;    RP = 249k;     CI = 0.1uF;  CF = 0.01uF</a:t>
          </a:r>
          <a:endParaRPr lang="en-US">
            <a:effectLst/>
          </a:endParaRPr>
        </a:p>
        <a:p>
          <a:endParaRPr lang="en-US" sz="1100" baseline="0"/>
        </a:p>
        <a:p>
          <a:r>
            <a:rPr lang="en-US" sz="1100" baseline="0">
              <a:solidFill>
                <a:srgbClr val="FF0000"/>
              </a:solidFill>
            </a:rPr>
            <a:t>Note: if Oscilation </a:t>
          </a:r>
          <a:r>
            <a:rPr lang="en-US" sz="1100" baseline="0"/>
            <a:t>(TEC+, TEC-, swinging from rail to rail), try to reduce the Chop1 Gain (Rfb)</a:t>
          </a:r>
        </a:p>
      </xdr:txBody>
    </xdr:sp>
    <xdr:clientData/>
  </xdr:oneCellAnchor>
  <xdr:twoCellAnchor editAs="oneCell">
    <xdr:from>
      <xdr:col>1</xdr:col>
      <xdr:colOff>362584</xdr:colOff>
      <xdr:row>39</xdr:row>
      <xdr:rowOff>114935</xdr:rowOff>
    </xdr:from>
    <xdr:to>
      <xdr:col>7</xdr:col>
      <xdr:colOff>362129</xdr:colOff>
      <xdr:row>43</xdr:row>
      <xdr:rowOff>135797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AA1E16-55E7-A979-49BD-1C6A51E5A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234" y="7172960"/>
          <a:ext cx="3657145" cy="744762"/>
        </a:xfrm>
        <a:prstGeom prst="rect">
          <a:avLst/>
        </a:prstGeom>
      </xdr:spPr>
    </xdr:pic>
    <xdr:clientData/>
  </xdr:twoCellAnchor>
  <xdr:twoCellAnchor editAs="oneCell">
    <xdr:from>
      <xdr:col>9</xdr:col>
      <xdr:colOff>535305</xdr:colOff>
      <xdr:row>62</xdr:row>
      <xdr:rowOff>171449</xdr:rowOff>
    </xdr:from>
    <xdr:to>
      <xdr:col>14</xdr:col>
      <xdr:colOff>457236</xdr:colOff>
      <xdr:row>75</xdr:row>
      <xdr:rowOff>64769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F7703CF-04D8-451B-BEA8-0442B2E2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9755" y="11391899"/>
          <a:ext cx="2969931" cy="2245995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86</xdr:row>
      <xdr:rowOff>167640</xdr:rowOff>
    </xdr:from>
    <xdr:to>
      <xdr:col>14</xdr:col>
      <xdr:colOff>21941</xdr:colOff>
      <xdr:row>128</xdr:row>
      <xdr:rowOff>58120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76AF26-A387-60B0-5B4C-A6882D3AA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7725" y="15731490"/>
          <a:ext cx="7346666" cy="74914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546100</xdr:colOff>
      <xdr:row>1</xdr:row>
      <xdr:rowOff>120650</xdr:rowOff>
    </xdr:from>
    <xdr:ext cx="5042342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F6432A-6D23-4BDC-BB14-767D4BF9C522}"/>
            </a:ext>
          </a:extLst>
        </xdr:cNvPr>
        <xdr:cNvSpPr txBox="1"/>
      </xdr:nvSpPr>
      <xdr:spPr>
        <a:xfrm>
          <a:off x="546100" y="419100"/>
          <a:ext cx="50423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1" u="none" strike="noStrike" baseline="0">
              <a:solidFill>
                <a:srgbClr val="0000FF"/>
              </a:solidFill>
              <a:latin typeface="+mn-lt"/>
              <a:ea typeface="+mn-ea"/>
              <a:cs typeface="+mn-cs"/>
            </a:rPr>
            <a:t>The TEC real-time voltage and current are detectable at VTEC and ITEC, respectively. </a:t>
          </a:r>
          <a:endParaRPr lang="en-US" sz="1100" i="1">
            <a:solidFill>
              <a:srgbClr val="0000FF"/>
            </a:solidFill>
          </a:endParaRPr>
        </a:p>
      </xdr:txBody>
    </xdr:sp>
    <xdr:clientData/>
  </xdr:oneCellAnchor>
  <xdr:twoCellAnchor>
    <xdr:from>
      <xdr:col>0</xdr:col>
      <xdr:colOff>438150</xdr:colOff>
      <xdr:row>6</xdr:row>
      <xdr:rowOff>69850</xdr:rowOff>
    </xdr:from>
    <xdr:to>
      <xdr:col>8</xdr:col>
      <xdr:colOff>514350</xdr:colOff>
      <xdr:row>11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90B100-4388-4940-A5D9-4FEFB6CAB9F1}"/>
            </a:ext>
          </a:extLst>
        </xdr:cNvPr>
        <xdr:cNvSpPr txBox="1"/>
      </xdr:nvSpPr>
      <xdr:spPr>
        <a:xfrm>
          <a:off x="438150" y="1339850"/>
          <a:ext cx="4953000" cy="946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VTEC is an </a:t>
          </a:r>
          <a:r>
            <a:rPr lang="en-US" sz="11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analog voltage output pin </a:t>
          </a:r>
          <a:r>
            <a:rPr 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with a </a:t>
          </a:r>
          <a:r>
            <a:rPr lang="en-US" sz="1100" b="1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voltage proportional to the actual voltage across the TEC</a:t>
          </a:r>
          <a:r>
            <a:rPr 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. A center VTEC voltage of 1.25 V corresponds to 0 V across the TEC. Convert the voltage at VTEC and the voltage across the TEC using the following equation: </a:t>
          </a:r>
          <a:endParaRPr lang="en-US" sz="1100"/>
        </a:p>
      </xdr:txBody>
    </xdr:sp>
    <xdr:clientData/>
  </xdr:twoCellAnchor>
  <xdr:twoCellAnchor editAs="oneCell">
    <xdr:from>
      <xdr:col>1</xdr:col>
      <xdr:colOff>577850</xdr:colOff>
      <xdr:row>11</xdr:row>
      <xdr:rowOff>171450</xdr:rowOff>
    </xdr:from>
    <xdr:to>
      <xdr:col>6</xdr:col>
      <xdr:colOff>361189</xdr:colOff>
      <xdr:row>13</xdr:row>
      <xdr:rowOff>136482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5BBD4F-CD36-4AD5-99C8-84FF02360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7450" y="2362200"/>
          <a:ext cx="3104762" cy="342857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oneCellAnchor>
    <xdr:from>
      <xdr:col>10</xdr:col>
      <xdr:colOff>381000</xdr:colOff>
      <xdr:row>6</xdr:row>
      <xdr:rowOff>63500</xdr:rowOff>
    </xdr:from>
    <xdr:ext cx="4864100" cy="78124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891456D-1241-4482-9183-5F5DFB936213}"/>
            </a:ext>
          </a:extLst>
        </xdr:cNvPr>
        <xdr:cNvSpPr txBox="1"/>
      </xdr:nvSpPr>
      <xdr:spPr>
        <a:xfrm>
          <a:off x="6477000" y="1333500"/>
          <a:ext cx="4864100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ITEC is an </a:t>
          </a:r>
          <a:r>
            <a:rPr lang="en-US" sz="1100" b="0" i="1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analog voltage output pin </a:t>
          </a:r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with a </a:t>
          </a:r>
          <a:r>
            <a:rPr lang="en-US" sz="1100" b="1" i="1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voltage proportional to the actual current through the TEC.</a:t>
          </a:r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 A center ITEC voltage of 1.25 V corresponds to 0 A through the TEC. Convert the voltage at ITEC and the current through the TEC using the following equations: </a:t>
          </a:r>
          <a:endParaRPr lang="en-US" sz="1100"/>
        </a:p>
      </xdr:txBody>
    </xdr:sp>
    <xdr:clientData/>
  </xdr:oneCellAnchor>
  <xdr:twoCellAnchor editAs="oneCell">
    <xdr:from>
      <xdr:col>11</xdr:col>
      <xdr:colOff>488951</xdr:colOff>
      <xdr:row>11</xdr:row>
      <xdr:rowOff>158750</xdr:rowOff>
    </xdr:from>
    <xdr:to>
      <xdr:col>15</xdr:col>
      <xdr:colOff>587528</xdr:colOff>
      <xdr:row>13</xdr:row>
      <xdr:rowOff>171450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B0953A3-1F6F-49A1-80CD-9A547FCEE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94551" y="2349500"/>
          <a:ext cx="3246123" cy="365760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 editAs="oneCell">
    <xdr:from>
      <xdr:col>11</xdr:col>
      <xdr:colOff>457200</xdr:colOff>
      <xdr:row>21</xdr:row>
      <xdr:rowOff>158750</xdr:rowOff>
    </xdr:from>
    <xdr:to>
      <xdr:col>16</xdr:col>
      <xdr:colOff>57062</xdr:colOff>
      <xdr:row>22</xdr:row>
      <xdr:rowOff>227654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284B213-263F-41D4-AFD0-4E93EF8C8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62800" y="4438650"/>
          <a:ext cx="3380952" cy="390476"/>
        </a:xfrm>
        <a:prstGeom prst="rect">
          <a:avLst/>
        </a:prstGeom>
        <a:ln>
          <a:solidFill>
            <a:srgbClr val="FF0000"/>
          </a:solidFill>
        </a:ln>
      </xdr:spPr>
    </xdr:pic>
    <xdr:clientData/>
  </xdr:twoCellAnchor>
  <xdr:twoCellAnchor>
    <xdr:from>
      <xdr:col>7</xdr:col>
      <xdr:colOff>134470</xdr:colOff>
      <xdr:row>22</xdr:row>
      <xdr:rowOff>224117</xdr:rowOff>
    </xdr:from>
    <xdr:to>
      <xdr:col>11</xdr:col>
      <xdr:colOff>567690</xdr:colOff>
      <xdr:row>28</xdr:row>
      <xdr:rowOff>168087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4DFDF8B2-3527-D547-DA70-E4D7605DFAB4}"/>
            </a:ext>
          </a:extLst>
        </xdr:cNvPr>
        <xdr:cNvCxnSpPr/>
      </xdr:nvCxnSpPr>
      <xdr:spPr>
        <a:xfrm>
          <a:off x="4639235" y="4717676"/>
          <a:ext cx="2853690" cy="121023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177389</xdr:colOff>
      <xdr:row>18</xdr:row>
      <xdr:rowOff>212912</xdr:rowOff>
    </xdr:from>
    <xdr:to>
      <xdr:col>11</xdr:col>
      <xdr:colOff>582706</xdr:colOff>
      <xdr:row>21</xdr:row>
      <xdr:rowOff>134471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77D8753A-8369-4C54-857F-C6BA8407DEE9}"/>
            </a:ext>
          </a:extLst>
        </xdr:cNvPr>
        <xdr:cNvCxnSpPr/>
      </xdr:nvCxnSpPr>
      <xdr:spPr>
        <a:xfrm flipV="1">
          <a:off x="4682154" y="3653118"/>
          <a:ext cx="2825787" cy="66114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15422</xdr:colOff>
      <xdr:row>2</xdr:row>
      <xdr:rowOff>38100</xdr:rowOff>
    </xdr:from>
    <xdr:ext cx="4673600" cy="8826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6F63B5C-CA3E-4F17-9CFE-42B86D155D19}"/>
            </a:ext>
          </a:extLst>
        </xdr:cNvPr>
        <xdr:cNvSpPr txBox="1"/>
      </xdr:nvSpPr>
      <xdr:spPr>
        <a:xfrm>
          <a:off x="631372" y="533400"/>
          <a:ext cx="4673600" cy="88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200" b="0" i="1">
              <a:solidFill>
                <a:srgbClr val="0000FF"/>
              </a:solidFill>
            </a:rPr>
            <a:t>The maximum TEC voltage is set by applying a voltage divider at the VLIM/SD pin to protect the TEC. The voltage limiter operates bidirectionally and allows the cooling limit to be different from the heating limit.</a:t>
          </a:r>
        </a:p>
      </xdr:txBody>
    </xdr:sp>
    <xdr:clientData/>
  </xdr:oneCellAnchor>
  <xdr:twoCellAnchor editAs="oneCell">
    <xdr:from>
      <xdr:col>2</xdr:col>
      <xdr:colOff>221355</xdr:colOff>
      <xdr:row>7</xdr:row>
      <xdr:rowOff>31750</xdr:rowOff>
    </xdr:from>
    <xdr:to>
      <xdr:col>6</xdr:col>
      <xdr:colOff>257678</xdr:colOff>
      <xdr:row>18</xdr:row>
      <xdr:rowOff>133499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B592A5-A6C1-4445-A3C9-57D8FC2CA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6430" y="1495425"/>
          <a:ext cx="3097023" cy="2543324"/>
        </a:xfrm>
        <a:prstGeom prst="rect">
          <a:avLst/>
        </a:prstGeom>
      </xdr:spPr>
    </xdr:pic>
    <xdr:clientData/>
  </xdr:twoCellAnchor>
  <xdr:twoCellAnchor editAs="oneCell">
    <xdr:from>
      <xdr:col>2</xdr:col>
      <xdr:colOff>64408</xdr:colOff>
      <xdr:row>21</xdr:row>
      <xdr:rowOff>85271</xdr:rowOff>
    </xdr:from>
    <xdr:to>
      <xdr:col>6</xdr:col>
      <xdr:colOff>360967</xdr:colOff>
      <xdr:row>23</xdr:row>
      <xdr:rowOff>92256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5B8823-B2E5-4C1E-8D29-EDAEC494B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5833" y="4555671"/>
          <a:ext cx="3350909" cy="36576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1</xdr:col>
      <xdr:colOff>190501</xdr:colOff>
      <xdr:row>30</xdr:row>
      <xdr:rowOff>69850</xdr:rowOff>
    </xdr:from>
    <xdr:to>
      <xdr:col>7</xdr:col>
      <xdr:colOff>365007</xdr:colOff>
      <xdr:row>32</xdr:row>
      <xdr:rowOff>55880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852B61-A81F-417A-87FB-61DD86619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626" y="6429375"/>
          <a:ext cx="4470281" cy="351155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11</xdr:col>
      <xdr:colOff>395941</xdr:colOff>
      <xdr:row>0</xdr:row>
      <xdr:rowOff>313764</xdr:rowOff>
    </xdr:from>
    <xdr:to>
      <xdr:col>19</xdr:col>
      <xdr:colOff>285711</xdr:colOff>
      <xdr:row>3</xdr:row>
      <xdr:rowOff>76142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B8464A8-CEE1-4190-8E73-B9E049162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4166" y="316939"/>
          <a:ext cx="4845945" cy="435478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11</xdr:col>
      <xdr:colOff>440764</xdr:colOff>
      <xdr:row>10</xdr:row>
      <xdr:rowOff>141941</xdr:rowOff>
    </xdr:from>
    <xdr:to>
      <xdr:col>19</xdr:col>
      <xdr:colOff>359107</xdr:colOff>
      <xdr:row>13</xdr:row>
      <xdr:rowOff>94028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253B0C9-6672-41E6-B364-B88E7F9CB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832164" y="2373966"/>
          <a:ext cx="4871343" cy="491837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>
    <xdr:from>
      <xdr:col>6</xdr:col>
      <xdr:colOff>238566</xdr:colOff>
      <xdr:row>12</xdr:row>
      <xdr:rowOff>168088</xdr:rowOff>
    </xdr:from>
    <xdr:to>
      <xdr:col>16</xdr:col>
      <xdr:colOff>112059</xdr:colOff>
      <xdr:row>36</xdr:row>
      <xdr:rowOff>141308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71A10F4-37BC-4B8C-BDDE-F1C274E3B59A}"/>
            </a:ext>
          </a:extLst>
        </xdr:cNvPr>
        <xdr:cNvCxnSpPr/>
      </xdr:nvCxnSpPr>
      <xdr:spPr>
        <a:xfrm flipV="1">
          <a:off x="4530419" y="2756647"/>
          <a:ext cx="6036728" cy="4903808"/>
        </a:xfrm>
        <a:prstGeom prst="straightConnector1">
          <a:avLst/>
        </a:prstGeom>
        <a:ln>
          <a:solidFill>
            <a:srgbClr val="FF0000"/>
          </a:solidFill>
          <a:prstDash val="dash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164913</xdr:colOff>
      <xdr:row>2</xdr:row>
      <xdr:rowOff>160057</xdr:rowOff>
    </xdr:from>
    <xdr:to>
      <xdr:col>12</xdr:col>
      <xdr:colOff>403412</xdr:colOff>
      <xdr:row>7</xdr:row>
      <xdr:rowOff>112058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F963C960-BE29-4656-8CA0-1CB3C8224344}"/>
            </a:ext>
          </a:extLst>
        </xdr:cNvPr>
        <xdr:cNvCxnSpPr/>
      </xdr:nvCxnSpPr>
      <xdr:spPr>
        <a:xfrm>
          <a:off x="8154707" y="653116"/>
          <a:ext cx="238499" cy="926913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582705</xdr:colOff>
      <xdr:row>13</xdr:row>
      <xdr:rowOff>16062</xdr:rowOff>
    </xdr:from>
    <xdr:to>
      <xdr:col>13</xdr:col>
      <xdr:colOff>67235</xdr:colOff>
      <xdr:row>17</xdr:row>
      <xdr:rowOff>100853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CBE6E64D-6775-4B47-9BC4-37D4568CE22D}"/>
            </a:ext>
          </a:extLst>
        </xdr:cNvPr>
        <xdr:cNvCxnSpPr/>
      </xdr:nvCxnSpPr>
      <xdr:spPr>
        <a:xfrm>
          <a:off x="8572499" y="2783915"/>
          <a:ext cx="100854" cy="880409"/>
        </a:xfrm>
        <a:prstGeom prst="straightConnector1">
          <a:avLst/>
        </a:prstGeom>
        <a:ln>
          <a:solidFill>
            <a:srgbClr val="FF0000"/>
          </a:solidFill>
          <a:prstDash val="dash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115234</xdr:colOff>
      <xdr:row>3</xdr:row>
      <xdr:rowOff>33618</xdr:rowOff>
    </xdr:from>
    <xdr:to>
      <xdr:col>15</xdr:col>
      <xdr:colOff>515470</xdr:colOff>
      <xdr:row>28</xdr:row>
      <xdr:rowOff>67235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FA3A81DB-9E3F-455E-AEC8-DF11AF7E732C}"/>
            </a:ext>
          </a:extLst>
        </xdr:cNvPr>
        <xdr:cNvCxnSpPr/>
      </xdr:nvCxnSpPr>
      <xdr:spPr>
        <a:xfrm flipV="1">
          <a:off x="4407087" y="705971"/>
          <a:ext cx="5947148" cy="5221940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392206</xdr:colOff>
      <xdr:row>28</xdr:row>
      <xdr:rowOff>336176</xdr:rowOff>
    </xdr:from>
    <xdr:to>
      <xdr:col>3</xdr:col>
      <xdr:colOff>601943</xdr:colOff>
      <xdr:row>30</xdr:row>
      <xdr:rowOff>148290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20375EF4-EE73-48A6-8725-5111D481DDC5}"/>
            </a:ext>
          </a:extLst>
        </xdr:cNvPr>
        <xdr:cNvCxnSpPr/>
      </xdr:nvCxnSpPr>
      <xdr:spPr>
        <a:xfrm>
          <a:off x="2241177" y="6196852"/>
          <a:ext cx="209737" cy="327585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158750</xdr:rowOff>
    </xdr:from>
    <xdr:ext cx="4673600" cy="8826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9203CE-A3B9-4849-A57A-35D9F0493DAD}"/>
            </a:ext>
          </a:extLst>
        </xdr:cNvPr>
        <xdr:cNvSpPr txBox="1"/>
      </xdr:nvSpPr>
      <xdr:spPr>
        <a:xfrm>
          <a:off x="695325" y="457200"/>
          <a:ext cx="4673600" cy="882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200" b="0" i="1" u="none" strike="noStrike" baseline="0">
              <a:solidFill>
                <a:srgbClr val="0000FF"/>
              </a:solidFill>
              <a:latin typeface="+mn-lt"/>
              <a:ea typeface="+mn-ea"/>
              <a:cs typeface="+mn-cs"/>
            </a:rPr>
            <a:t>To protect the TEC, separate maximum TEC current limits in cooling and heating directions are set by applying a voltage combination at the ILIM pin.</a:t>
          </a:r>
          <a:endParaRPr lang="en-US" sz="1200" b="0" i="1">
            <a:solidFill>
              <a:srgbClr val="0000FF"/>
            </a:solidFill>
          </a:endParaRPr>
        </a:p>
      </xdr:txBody>
    </xdr:sp>
    <xdr:clientData/>
  </xdr:oneCellAnchor>
  <xdr:oneCellAnchor>
    <xdr:from>
      <xdr:col>0</xdr:col>
      <xdr:colOff>228601</xdr:colOff>
      <xdr:row>8</xdr:row>
      <xdr:rowOff>44450</xdr:rowOff>
    </xdr:from>
    <xdr:ext cx="5507566" cy="60901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7FE845-3BA0-43CE-AB0C-8E284CCE64A2}"/>
            </a:ext>
          </a:extLst>
        </xdr:cNvPr>
        <xdr:cNvSpPr txBox="1"/>
      </xdr:nvSpPr>
      <xdr:spPr>
        <a:xfrm>
          <a:off x="228601" y="2298700"/>
          <a:ext cx="5507566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The internal current sink circuitry connected to ILIM draws a 40 </a:t>
          </a:r>
          <a:r>
            <a:rPr lang="el-GR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μ</a:t>
          </a:r>
          <a:r>
            <a:rPr lang="en-US" sz="1100" b="0" i="0" u="none" strike="noStrike" baseline="0">
              <a:solidFill>
                <a:schemeClr val="tx1"/>
              </a:solidFill>
              <a:latin typeface="+mn-lt"/>
              <a:ea typeface="+mn-ea"/>
              <a:cs typeface="+mn-cs"/>
            </a:rPr>
            <a:t>A current when the ADN8833 drives the TEC in a cooling direction, which allows a high cooling current. Use the following equations to calculate the maximum TEC currents: </a:t>
          </a:r>
          <a:endParaRPr lang="en-US" sz="1100"/>
        </a:p>
      </xdr:txBody>
    </xdr:sp>
    <xdr:clientData/>
  </xdr:oneCellAnchor>
  <xdr:twoCellAnchor editAs="oneCell">
    <xdr:from>
      <xdr:col>0</xdr:col>
      <xdr:colOff>501650</xdr:colOff>
      <xdr:row>12</xdr:row>
      <xdr:rowOff>82550</xdr:rowOff>
    </xdr:from>
    <xdr:to>
      <xdr:col>6</xdr:col>
      <xdr:colOff>266231</xdr:colOff>
      <xdr:row>14</xdr:row>
      <xdr:rowOff>79118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666874-E8B1-4DE2-8115-794D6EB24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3514725"/>
          <a:ext cx="3800006" cy="574418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488952</xdr:colOff>
      <xdr:row>23</xdr:row>
      <xdr:rowOff>38100</xdr:rowOff>
    </xdr:from>
    <xdr:to>
      <xdr:col>7</xdr:col>
      <xdr:colOff>515109</xdr:colOff>
      <xdr:row>26</xdr:row>
      <xdr:rowOff>123824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F91A701-1392-4107-96F1-ABB941AF2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777" y="6210300"/>
          <a:ext cx="4687057" cy="631824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12</xdr:col>
      <xdr:colOff>127000</xdr:colOff>
      <xdr:row>3</xdr:row>
      <xdr:rowOff>74230</xdr:rowOff>
    </xdr:from>
    <xdr:to>
      <xdr:col>18</xdr:col>
      <xdr:colOff>142985</xdr:colOff>
      <xdr:row>5</xdr:row>
      <xdr:rowOff>288412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F347E78-CA49-4C00-89D9-DEB8A8E4C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77175" y="845755"/>
          <a:ext cx="4064110" cy="804732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oneCellAnchor>
    <xdr:from>
      <xdr:col>12</xdr:col>
      <xdr:colOff>149411</xdr:colOff>
      <xdr:row>0</xdr:row>
      <xdr:rowOff>134470</xdr:rowOff>
    </xdr:from>
    <xdr:ext cx="3896659" cy="5464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9241D66-6A34-4DE4-85E4-46433C2A1645}"/>
            </a:ext>
          </a:extLst>
        </xdr:cNvPr>
        <xdr:cNvSpPr txBox="1"/>
      </xdr:nvSpPr>
      <xdr:spPr>
        <a:xfrm>
          <a:off x="7902761" y="134470"/>
          <a:ext cx="3896659" cy="546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100" b="0" i="1" u="none" strike="noStrike" baseline="0">
              <a:solidFill>
                <a:srgbClr val="0000FF"/>
              </a:solidFill>
              <a:latin typeface="+mn-lt"/>
              <a:ea typeface="+mn-ea"/>
              <a:cs typeface="+mn-cs"/>
            </a:rPr>
            <a:t>Computing for the I</a:t>
          </a:r>
          <a:r>
            <a:rPr lang="en-US" sz="1100" b="0" i="1" u="none" strike="noStrike" baseline="-25000">
              <a:solidFill>
                <a:srgbClr val="0000FF"/>
              </a:solidFill>
              <a:latin typeface="+mn-lt"/>
              <a:ea typeface="+mn-ea"/>
              <a:cs typeface="+mn-cs"/>
            </a:rPr>
            <a:t>TEC_MAX_COOLING</a:t>
          </a:r>
          <a:r>
            <a:rPr lang="en-US" sz="1100" b="0" i="1" u="none" strike="noStrike" baseline="0">
              <a:solidFill>
                <a:srgbClr val="0000FF"/>
              </a:solidFill>
              <a:latin typeface="+mn-lt"/>
              <a:ea typeface="+mn-ea"/>
              <a:cs typeface="+mn-cs"/>
            </a:rPr>
            <a:t> &amp; </a:t>
          </a:r>
          <a:r>
            <a:rPr lang="en-US" sz="1100" b="0" i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 baseline="-250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TEC_MAX_HEATING</a:t>
          </a:r>
          <a:r>
            <a:rPr lang="en-US" sz="1100" b="0" i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100" b="0" i="1">
            <a:solidFill>
              <a:srgbClr val="0000FF"/>
            </a:solidFill>
          </a:endParaRPr>
        </a:p>
      </xdr:txBody>
    </xdr:sp>
    <xdr:clientData/>
  </xdr:oneCellAnchor>
  <xdr:twoCellAnchor editAs="oneCell">
    <xdr:from>
      <xdr:col>12</xdr:col>
      <xdr:colOff>7471</xdr:colOff>
      <xdr:row>15</xdr:row>
      <xdr:rowOff>107733</xdr:rowOff>
    </xdr:from>
    <xdr:to>
      <xdr:col>18</xdr:col>
      <xdr:colOff>333597</xdr:colOff>
      <xdr:row>19</xdr:row>
      <xdr:rowOff>132199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3280935-78E2-49CC-81FF-483A34F29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63996" y="4295558"/>
          <a:ext cx="4367901" cy="894416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12</xdr:col>
      <xdr:colOff>209177</xdr:colOff>
      <xdr:row>23</xdr:row>
      <xdr:rowOff>72885</xdr:rowOff>
    </xdr:from>
    <xdr:to>
      <xdr:col>18</xdr:col>
      <xdr:colOff>237747</xdr:colOff>
      <xdr:row>38</xdr:row>
      <xdr:rowOff>28752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49C39D3-8EFB-4C04-B03E-D921AD6C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962527" y="6241910"/>
          <a:ext cx="4079870" cy="2908617"/>
        </a:xfrm>
        <a:prstGeom prst="rect">
          <a:avLst/>
        </a:prstGeom>
      </xdr:spPr>
    </xdr:pic>
    <xdr:clientData/>
  </xdr:twoCellAnchor>
  <xdr:twoCellAnchor>
    <xdr:from>
      <xdr:col>5</xdr:col>
      <xdr:colOff>259897</xdr:colOff>
      <xdr:row>17</xdr:row>
      <xdr:rowOff>84666</xdr:rowOff>
    </xdr:from>
    <xdr:to>
      <xdr:col>16</xdr:col>
      <xdr:colOff>582083</xdr:colOff>
      <xdr:row>21</xdr:row>
      <xdr:rowOff>173237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42463948-C594-402F-B801-FC346734E03E}"/>
            </a:ext>
          </a:extLst>
        </xdr:cNvPr>
        <xdr:cNvCxnSpPr/>
      </xdr:nvCxnSpPr>
      <xdr:spPr>
        <a:xfrm flipV="1">
          <a:off x="3676197" y="4669366"/>
          <a:ext cx="7132561" cy="1018846"/>
        </a:xfrm>
        <a:prstGeom prst="straightConnector1">
          <a:avLst/>
        </a:prstGeom>
        <a:ln>
          <a:solidFill>
            <a:srgbClr val="FF0000"/>
          </a:solidFill>
          <a:prstDash val="dash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331258</xdr:colOff>
      <xdr:row>4</xdr:row>
      <xdr:rowOff>110756</xdr:rowOff>
    </xdr:from>
    <xdr:to>
      <xdr:col>15</xdr:col>
      <xdr:colOff>199361</xdr:colOff>
      <xdr:row>32</xdr:row>
      <xdr:rowOff>144991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54302D50-8BA1-408B-BE4B-ADA545289212}"/>
            </a:ext>
          </a:extLst>
        </xdr:cNvPr>
        <xdr:cNvCxnSpPr/>
      </xdr:nvCxnSpPr>
      <xdr:spPr>
        <a:xfrm flipV="1">
          <a:off x="2092275" y="1196163"/>
          <a:ext cx="7222289" cy="7089380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547589</xdr:colOff>
      <xdr:row>35</xdr:row>
      <xdr:rowOff>64825</xdr:rowOff>
    </xdr:from>
    <xdr:to>
      <xdr:col>7</xdr:col>
      <xdr:colOff>446219</xdr:colOff>
      <xdr:row>41</xdr:row>
      <xdr:rowOff>155209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C708BC1-9373-DDA8-B43B-47BE3C78E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7589" y="8914215"/>
          <a:ext cx="4317787" cy="1231168"/>
        </a:xfrm>
        <a:prstGeom prst="rect">
          <a:avLst/>
        </a:prstGeom>
      </xdr:spPr>
    </xdr:pic>
    <xdr:clientData/>
  </xdr:twoCellAnchor>
  <xdr:twoCellAnchor>
    <xdr:from>
      <xdr:col>2</xdr:col>
      <xdr:colOff>22151</xdr:colOff>
      <xdr:row>22</xdr:row>
      <xdr:rowOff>82304</xdr:rowOff>
    </xdr:from>
    <xdr:to>
      <xdr:col>4</xdr:col>
      <xdr:colOff>277134</xdr:colOff>
      <xdr:row>35</xdr:row>
      <xdr:rowOff>132907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D07CF906-C376-4967-A31E-E713A98E855A}"/>
            </a:ext>
          </a:extLst>
        </xdr:cNvPr>
        <xdr:cNvCxnSpPr/>
      </xdr:nvCxnSpPr>
      <xdr:spPr>
        <a:xfrm flipV="1">
          <a:off x="1196163" y="6129571"/>
          <a:ext cx="1428994" cy="2852726"/>
        </a:xfrm>
        <a:prstGeom prst="straightConnector1">
          <a:avLst/>
        </a:prstGeom>
        <a:ln>
          <a:solidFill>
            <a:srgbClr val="FF0000"/>
          </a:solidFill>
          <a:prstDash val="dash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730988</xdr:colOff>
      <xdr:row>33</xdr:row>
      <xdr:rowOff>11077</xdr:rowOff>
    </xdr:from>
    <xdr:to>
      <xdr:col>5</xdr:col>
      <xdr:colOff>243663</xdr:colOff>
      <xdr:row>35</xdr:row>
      <xdr:rowOff>143982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CCED60A2-5597-4CF1-93AD-25902B3B00EF}"/>
            </a:ext>
          </a:extLst>
        </xdr:cNvPr>
        <xdr:cNvCxnSpPr/>
      </xdr:nvCxnSpPr>
      <xdr:spPr>
        <a:xfrm flipH="1" flipV="1">
          <a:off x="3079011" y="8483897"/>
          <a:ext cx="409797" cy="509475"/>
        </a:xfrm>
        <a:prstGeom prst="straightConnector1">
          <a:avLst/>
        </a:prstGeom>
        <a:ln>
          <a:solidFill>
            <a:srgbClr val="FF0000"/>
          </a:solidFill>
          <a:prstDash val="dash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32</xdr:row>
      <xdr:rowOff>88903</xdr:rowOff>
    </xdr:from>
    <xdr:to>
      <xdr:col>4</xdr:col>
      <xdr:colOff>37465</xdr:colOff>
      <xdr:row>35</xdr:row>
      <xdr:rowOff>38993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CDCD3C-4E93-4C1F-9550-F03132F47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6365878"/>
          <a:ext cx="2717165" cy="52159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76201</xdr:colOff>
      <xdr:row>14</xdr:row>
      <xdr:rowOff>171450</xdr:rowOff>
    </xdr:from>
    <xdr:to>
      <xdr:col>2</xdr:col>
      <xdr:colOff>75566</xdr:colOff>
      <xdr:row>18</xdr:row>
      <xdr:rowOff>30783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3D54C2-EFA7-4EEB-A71C-D4A216A7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2886075"/>
          <a:ext cx="1399540" cy="583233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476251</xdr:colOff>
      <xdr:row>26</xdr:row>
      <xdr:rowOff>38100</xdr:rowOff>
    </xdr:from>
    <xdr:to>
      <xdr:col>5</xdr:col>
      <xdr:colOff>607194</xdr:colOff>
      <xdr:row>29</xdr:row>
      <xdr:rowOff>31115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499E3B-F812-4655-AE9B-AF8BB8C9D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7951" y="5133975"/>
          <a:ext cx="1578743" cy="564515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2</xdr:col>
      <xdr:colOff>76200</xdr:colOff>
      <xdr:row>70</xdr:row>
      <xdr:rowOff>133350</xdr:rowOff>
    </xdr:from>
    <xdr:to>
      <xdr:col>5</xdr:col>
      <xdr:colOff>322761</xdr:colOff>
      <xdr:row>73</xdr:row>
      <xdr:rowOff>173990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92D85C-9FEA-4812-8F53-08CE90495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76375" y="14058900"/>
          <a:ext cx="2465886" cy="61214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6</xdr:col>
      <xdr:colOff>228599</xdr:colOff>
      <xdr:row>28</xdr:row>
      <xdr:rowOff>133520</xdr:rowOff>
    </xdr:from>
    <xdr:to>
      <xdr:col>9</xdr:col>
      <xdr:colOff>361525</xdr:colOff>
      <xdr:row>34</xdr:row>
      <xdr:rowOff>41082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E18ECB4-B53B-4D57-9332-ADEFACCB7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43474" y="5610395"/>
          <a:ext cx="2171276" cy="1088662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77</xdr:row>
      <xdr:rowOff>19051</xdr:rowOff>
    </xdr:from>
    <xdr:to>
      <xdr:col>6</xdr:col>
      <xdr:colOff>381000</xdr:colOff>
      <xdr:row>78</xdr:row>
      <xdr:rowOff>76200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46952BC3-CC77-4A9B-8765-C4E321F6B9DB}"/>
            </a:ext>
          </a:extLst>
        </xdr:cNvPr>
        <xdr:cNvCxnSpPr/>
      </xdr:nvCxnSpPr>
      <xdr:spPr>
        <a:xfrm flipH="1" flipV="1">
          <a:off x="3695701" y="15382876"/>
          <a:ext cx="1400174" cy="2476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104776</xdr:colOff>
      <xdr:row>81</xdr:row>
      <xdr:rowOff>123825</xdr:rowOff>
    </xdr:from>
    <xdr:to>
      <xdr:col>6</xdr:col>
      <xdr:colOff>400050</xdr:colOff>
      <xdr:row>83</xdr:row>
      <xdr:rowOff>38100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8767D38D-758E-4895-BCF9-5C40C291CBE9}"/>
            </a:ext>
          </a:extLst>
        </xdr:cNvPr>
        <xdr:cNvCxnSpPr/>
      </xdr:nvCxnSpPr>
      <xdr:spPr>
        <a:xfrm flipH="1">
          <a:off x="3724276" y="16249650"/>
          <a:ext cx="1390649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463550</xdr:colOff>
      <xdr:row>78</xdr:row>
      <xdr:rowOff>6350</xdr:rowOff>
    </xdr:from>
    <xdr:to>
      <xdr:col>9</xdr:col>
      <xdr:colOff>762000</xdr:colOff>
      <xdr:row>82</xdr:row>
      <xdr:rowOff>38100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7C7FFA5-6992-4DA1-BA63-20FB8CEB4475}"/>
            </a:ext>
          </a:extLst>
        </xdr:cNvPr>
        <xdr:cNvSpPr/>
      </xdr:nvSpPr>
      <xdr:spPr>
        <a:xfrm>
          <a:off x="5178425" y="15560675"/>
          <a:ext cx="2336800" cy="793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 i="1">
              <a:solidFill>
                <a:srgbClr val="FF0000"/>
              </a:solidFill>
            </a:rPr>
            <a:t>11.3k</a:t>
          </a:r>
          <a:r>
            <a:rPr lang="el-GR" sz="1600" b="1" i="1">
              <a:solidFill>
                <a:srgbClr val="FF0000"/>
              </a:solidFill>
            </a:rPr>
            <a:t>Ω</a:t>
          </a:r>
          <a:r>
            <a:rPr lang="en-US" sz="1600" b="1" i="1">
              <a:solidFill>
                <a:sysClr val="windowText" lastClr="000000"/>
              </a:solidFill>
            </a:rPr>
            <a:t> </a:t>
          </a:r>
          <a:r>
            <a:rPr lang="en-US" sz="1200" b="1" i="1">
              <a:solidFill>
                <a:sysClr val="windowText" lastClr="000000"/>
              </a:solidFill>
            </a:rPr>
            <a:t>is the</a:t>
          </a:r>
          <a:r>
            <a:rPr lang="en-US" sz="1200" b="1" i="1" baseline="0">
              <a:solidFill>
                <a:sysClr val="windowText" lastClr="000000"/>
              </a:solidFill>
            </a:rPr>
            <a:t> standard value of resistor that can be chosen for the computed value of R</a:t>
          </a:r>
          <a:r>
            <a:rPr lang="en-US" sz="1200" b="1" i="1" baseline="-25000">
              <a:solidFill>
                <a:sysClr val="windowText" lastClr="000000"/>
              </a:solidFill>
            </a:rPr>
            <a:t>FB</a:t>
          </a:r>
          <a:r>
            <a:rPr lang="en-US" sz="1100" baseline="-25000"/>
            <a:t>.</a:t>
          </a:r>
        </a:p>
      </xdr:txBody>
    </xdr:sp>
    <xdr:clientData/>
  </xdr:twoCellAnchor>
  <xdr:twoCellAnchor>
    <xdr:from>
      <xdr:col>0</xdr:col>
      <xdr:colOff>38102</xdr:colOff>
      <xdr:row>2</xdr:row>
      <xdr:rowOff>51090</xdr:rowOff>
    </xdr:from>
    <xdr:to>
      <xdr:col>9</xdr:col>
      <xdr:colOff>1151659</xdr:colOff>
      <xdr:row>11</xdr:row>
      <xdr:rowOff>43295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3127A8C-B482-42AD-B46F-8F4B535AC1F3}"/>
            </a:ext>
          </a:extLst>
        </xdr:cNvPr>
        <xdr:cNvSpPr/>
      </xdr:nvSpPr>
      <xdr:spPr>
        <a:xfrm>
          <a:off x="38102" y="414772"/>
          <a:ext cx="7858989" cy="162877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300" i="1">
              <a:solidFill>
                <a:srgbClr val="0000FF"/>
              </a:solidFill>
            </a:rPr>
            <a:t>In this sample calculation, the </a:t>
          </a:r>
          <a:r>
            <a:rPr lang="en-US" sz="1300" b="1" i="1">
              <a:solidFill>
                <a:srgbClr val="0000FF"/>
              </a:solidFill>
            </a:rPr>
            <a:t>temperature</a:t>
          </a:r>
          <a:r>
            <a:rPr lang="en-US" sz="1300" b="1" i="1" baseline="0">
              <a:solidFill>
                <a:srgbClr val="0000FF"/>
              </a:solidFill>
            </a:rPr>
            <a:t> range is set from </a:t>
          </a:r>
          <a:r>
            <a:rPr lang="en-US" sz="1300" b="1" i="1" baseline="0">
              <a:solidFill>
                <a:srgbClr val="FF0000"/>
              </a:solidFill>
            </a:rPr>
            <a:t>10°C to 70°C with </a:t>
          </a:r>
          <a:r>
            <a:rPr lang="en-US" sz="1300" b="1" i="1" baseline="0">
              <a:solidFill>
                <a:srgbClr val="FF00FF"/>
              </a:solidFill>
            </a:rPr>
            <a:t>40°C</a:t>
          </a:r>
          <a:r>
            <a:rPr lang="en-US" sz="1300" b="1" i="1" baseline="0">
              <a:solidFill>
                <a:srgbClr val="FF0000"/>
              </a:solidFill>
            </a:rPr>
            <a:t> </a:t>
          </a:r>
          <a:r>
            <a:rPr lang="en-US" sz="1300" b="1" i="1" baseline="0">
              <a:solidFill>
                <a:srgbClr val="0000FF"/>
              </a:solidFill>
            </a:rPr>
            <a:t>as the cente</a:t>
          </a:r>
          <a:r>
            <a:rPr lang="en-US" sz="1300" i="1" baseline="0">
              <a:solidFill>
                <a:srgbClr val="0000FF"/>
              </a:solidFill>
            </a:rPr>
            <a:t> </a:t>
          </a:r>
          <a:r>
            <a:rPr lang="en-US" sz="1300" i="1" baseline="0">
              <a:solidFill>
                <a:srgbClr val="FF00FF"/>
              </a:solidFill>
            </a:rPr>
            <a:t>(T_mid). </a:t>
          </a:r>
        </a:p>
        <a:p>
          <a:pPr algn="l"/>
          <a:r>
            <a:rPr lang="en-US" sz="1300" i="1" baseline="0">
              <a:solidFill>
                <a:srgbClr val="0000FF"/>
              </a:solidFill>
            </a:rPr>
            <a:t>After calculation, the standard-value of resistor is given which is nearest to the computed value. 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Note: </a:t>
          </a:r>
          <a:r>
            <a:rPr lang="en-US" sz="1300" b="1" i="1" baseline="0">
              <a:solidFill>
                <a:srgbClr val="00B050"/>
              </a:solidFill>
            </a:rPr>
            <a:t>T_mid </a:t>
          </a:r>
          <a:r>
            <a:rPr lang="en-US" sz="1300" i="1" baseline="0">
              <a:solidFill>
                <a:srgbClr val="FF00FF"/>
              </a:solidFill>
            </a:rPr>
            <a:t>is the Temperature where the object locates (Laser diode) </a:t>
          </a:r>
          <a:r>
            <a:rPr lang="en-US" sz="1300" b="1" i="1" u="sng" baseline="0">
              <a:solidFill>
                <a:srgbClr val="00B050"/>
              </a:solidFill>
            </a:rPr>
            <a:t>when I_TEC = 0A</a:t>
          </a:r>
          <a:r>
            <a:rPr lang="en-US" sz="1300" i="1" baseline="0">
              <a:solidFill>
                <a:srgbClr val="FF00FF"/>
              </a:solidFill>
            </a:rPr>
            <a:t>, in this case 40C.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From T_mid, add/minus +/- 30C, to create the range from "10C to 70C" (</a:t>
          </a:r>
          <a:r>
            <a:rPr lang="en-US" sz="1300" i="1" baseline="0">
              <a:solidFill>
                <a:srgbClr val="00B050"/>
              </a:solidFill>
            </a:rPr>
            <a:t>Hi-side Temp = 70C</a:t>
          </a:r>
          <a:r>
            <a:rPr lang="en-US" sz="1300" i="1" baseline="0">
              <a:solidFill>
                <a:srgbClr val="FF00FF"/>
              </a:solidFill>
            </a:rPr>
            <a:t>)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For low RFB (below 20k), set Temp-range such that </a:t>
          </a:r>
          <a:r>
            <a:rPr lang="en-US" sz="1300" i="1" baseline="0">
              <a:solidFill>
                <a:srgbClr val="00B050"/>
              </a:solidFill>
            </a:rPr>
            <a:t>Hi-side Temp &gt; 60C</a:t>
          </a:r>
          <a:r>
            <a:rPr lang="en-US" sz="1300" i="1" baseline="0">
              <a:solidFill>
                <a:srgbClr val="FF00FF"/>
              </a:solidFill>
            </a:rPr>
            <a:t>. The larger Hi-Side Temp, the lower RFB.</a:t>
          </a:r>
        </a:p>
        <a:p>
          <a:pPr algn="l"/>
          <a:r>
            <a:rPr lang="en-US" sz="1300" i="1" baseline="0">
              <a:solidFill>
                <a:srgbClr val="0070C0"/>
              </a:solidFill>
            </a:rPr>
            <a:t>* For T_target = 25C, set V_IN2P = 0.775V (Table at bottom, Cooling mode), and I_TEC flows from TEC+ to TEC-</a:t>
          </a:r>
        </a:p>
        <a:p>
          <a:pPr algn="l"/>
          <a:r>
            <a:rPr lang="en-US" sz="1300" b="0" i="1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* For T_target = 50C, set V_IN2P = 1.566V (Table at bottom, Heating mode), and I_TEC flows from TEC- to TEC+</a:t>
          </a:r>
        </a:p>
      </xdr:txBody>
    </xdr:sp>
    <xdr:clientData/>
  </xdr:twoCellAnchor>
  <xdr:twoCellAnchor>
    <xdr:from>
      <xdr:col>0</xdr:col>
      <xdr:colOff>495300</xdr:colOff>
      <xdr:row>89</xdr:row>
      <xdr:rowOff>66675</xdr:rowOff>
    </xdr:from>
    <xdr:to>
      <xdr:col>9</xdr:col>
      <xdr:colOff>457200</xdr:colOff>
      <xdr:row>93</xdr:row>
      <xdr:rowOff>101600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D287D6A-9077-48F1-BB38-7C84A11CCD1E}"/>
            </a:ext>
          </a:extLst>
        </xdr:cNvPr>
        <xdr:cNvSpPr/>
      </xdr:nvSpPr>
      <xdr:spPr>
        <a:xfrm>
          <a:off x="495300" y="17830800"/>
          <a:ext cx="6715125" cy="7969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i="1">
              <a:solidFill>
                <a:srgbClr val="0000FF"/>
              </a:solidFill>
            </a:rPr>
            <a:t>With</a:t>
          </a:r>
          <a:r>
            <a:rPr lang="en-US" sz="1400" b="0" i="1" baseline="0">
              <a:solidFill>
                <a:srgbClr val="0000FF"/>
              </a:solidFill>
            </a:rPr>
            <a:t> the obtain values, we can also use the derived OUT1 vs. TEMP curve to set the TEMPSET  voltage in the IN2P pin.</a:t>
          </a:r>
          <a:endParaRPr lang="en-US" sz="1400" b="0" i="1">
            <a:solidFill>
              <a:srgbClr val="0000FF"/>
            </a:solidFill>
          </a:endParaRPr>
        </a:p>
      </xdr:txBody>
    </xdr:sp>
    <xdr:clientData/>
  </xdr:twoCellAnchor>
  <xdr:twoCellAnchor>
    <xdr:from>
      <xdr:col>9</xdr:col>
      <xdr:colOff>587376</xdr:colOff>
      <xdr:row>96</xdr:row>
      <xdr:rowOff>73026</xdr:rowOff>
    </xdr:from>
    <xdr:to>
      <xdr:col>16</xdr:col>
      <xdr:colOff>819149</xdr:colOff>
      <xdr:row>112</xdr:row>
      <xdr:rowOff>171450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E07F116-9313-4C28-9D89-96DD5BE27AF1}"/>
            </a:ext>
          </a:extLst>
        </xdr:cNvPr>
        <xdr:cNvSpPr txBox="1"/>
      </xdr:nvSpPr>
      <xdr:spPr>
        <a:xfrm>
          <a:off x="7340601" y="19103976"/>
          <a:ext cx="6861173" cy="3336924"/>
        </a:xfrm>
        <a:prstGeom prst="rect">
          <a:avLst/>
        </a:prstGeom>
        <a:solidFill>
          <a:srgbClr val="CC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C00000"/>
              </a:solidFill>
            </a:rPr>
            <a:t>                  ====== Explanation</a:t>
          </a:r>
          <a:r>
            <a:rPr lang="en-US" sz="1200" baseline="0">
              <a:solidFill>
                <a:srgbClr val="C00000"/>
              </a:solidFill>
            </a:rPr>
            <a:t> =====</a:t>
          </a:r>
          <a:endParaRPr lang="en-US" sz="1200">
            <a:solidFill>
              <a:srgbClr val="C00000"/>
            </a:solidFill>
          </a:endParaRPr>
        </a:p>
        <a:p>
          <a:r>
            <a:rPr lang="en-US" sz="1200">
              <a:solidFill>
                <a:srgbClr val="FF00FF"/>
              </a:solidFill>
            </a:rPr>
            <a:t>Example: Temp</a:t>
          </a:r>
          <a:r>
            <a:rPr lang="en-US" sz="1200" baseline="0">
              <a:solidFill>
                <a:srgbClr val="FF00FF"/>
              </a:solidFill>
            </a:rPr>
            <a:t> Range from 10C to 70C (T_range = 60C)</a:t>
          </a:r>
        </a:p>
        <a:p>
          <a:r>
            <a:rPr lang="en-US" sz="1200" baseline="0">
              <a:solidFill>
                <a:srgbClr val="FF00FF"/>
              </a:solidFill>
            </a:rPr>
            <a:t>Set Vout1 range: 0.3V to 2.2V (Range = 1.9V)   &gt;&gt;&gt;&gt;  TVC = 1.9V/60C = 31.667mV/C</a:t>
          </a:r>
        </a:p>
        <a:p>
          <a:r>
            <a:rPr lang="en-US" sz="1200" baseline="0">
              <a:solidFill>
                <a:srgbClr val="0070C0"/>
              </a:solidFill>
            </a:rPr>
            <a:t>(TVC: Temperature to Voltage Coefficient of Thermistor)</a:t>
          </a:r>
        </a:p>
        <a:p>
          <a:r>
            <a:rPr lang="en-US" sz="1200" baseline="0">
              <a:solidFill>
                <a:srgbClr val="0070C0"/>
              </a:solidFill>
            </a:rPr>
            <a:t>Each Thermistor has different TVC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From: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T_Hot = 70C (Vout1 = 2.2V)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T_Mid = </a:t>
          </a:r>
          <a:r>
            <a:rPr lang="en-US" sz="1200" baseline="0">
              <a:solidFill>
                <a:srgbClr val="C00000"/>
              </a:solidFill>
            </a:rPr>
            <a:t>40C</a:t>
          </a:r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 (Vout1 = 1.25V) ...... &lt;&lt;&lt; </a:t>
          </a:r>
          <a:r>
            <a:rPr lang="en-US" sz="1200" baseline="0">
              <a:solidFill>
                <a:srgbClr val="FF00FF"/>
              </a:solidFill>
            </a:rPr>
            <a:t>T_Mid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T_Cold = 10C (Vout1 = 0.3V)</a:t>
          </a:r>
        </a:p>
        <a:p>
          <a:r>
            <a:rPr lang="en-US" sz="1200" baseline="0">
              <a:solidFill>
                <a:srgbClr val="0000FF"/>
              </a:solidFill>
            </a:rPr>
            <a:t>Then:</a:t>
          </a:r>
        </a:p>
        <a:p>
          <a:r>
            <a:rPr lang="en-US" sz="1200" baseline="0">
              <a:solidFill>
                <a:srgbClr val="0000FF"/>
              </a:solidFill>
            </a:rPr>
            <a:t>For Target = </a:t>
          </a:r>
          <a:r>
            <a:rPr lang="en-US" sz="1200" baseline="0">
              <a:solidFill>
                <a:srgbClr val="FF00FF"/>
              </a:solidFill>
            </a:rPr>
            <a:t>50C</a:t>
          </a:r>
          <a:r>
            <a:rPr lang="en-US" sz="1200" baseline="0">
              <a:solidFill>
                <a:srgbClr val="0000FF"/>
              </a:solidFill>
            </a:rPr>
            <a:t>,  set V_Tempset = V_IN2P = 1.25V - {</a:t>
          </a:r>
          <a:r>
            <a:rPr lang="en-US" sz="1200" baseline="0">
              <a:solidFill>
                <a:srgbClr val="C00000"/>
              </a:solidFill>
            </a:rPr>
            <a:t>40C</a:t>
          </a:r>
          <a:r>
            <a:rPr lang="en-US" sz="1200" baseline="0">
              <a:solidFill>
                <a:srgbClr val="0000FF"/>
              </a:solidFill>
            </a:rPr>
            <a:t>- </a:t>
          </a:r>
          <a:r>
            <a:rPr lang="en-US" sz="1200" baseline="0">
              <a:solidFill>
                <a:srgbClr val="FF00FF"/>
              </a:solidFill>
            </a:rPr>
            <a:t>50C</a:t>
          </a:r>
          <a:r>
            <a:rPr lang="en-US" sz="1200" baseline="0">
              <a:solidFill>
                <a:srgbClr val="0000FF"/>
              </a:solidFill>
            </a:rPr>
            <a:t>} * 31.667V/C = </a:t>
          </a:r>
          <a:r>
            <a:rPr lang="en-US" sz="1200" baseline="0">
              <a:solidFill>
                <a:srgbClr val="FF0000"/>
              </a:solidFill>
            </a:rPr>
            <a:t>1.566V</a:t>
          </a:r>
          <a:r>
            <a:rPr lang="en-US" sz="1200" baseline="0">
              <a:solidFill>
                <a:srgbClr val="0000FF"/>
              </a:solidFill>
            </a:rPr>
            <a:t> .... </a:t>
          </a:r>
          <a:r>
            <a:rPr lang="en-US" sz="1200" baseline="0">
              <a:solidFill>
                <a:srgbClr val="FF00FF"/>
              </a:solidFill>
            </a:rPr>
            <a:t>Heating Mode</a:t>
          </a:r>
        </a:p>
        <a:p>
          <a:r>
            <a:rPr lang="en-US" sz="1200" baseline="0">
              <a:solidFill>
                <a:srgbClr val="FF00FF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35C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Heat up to ...... 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50C</a:t>
          </a:r>
          <a:endParaRPr lang="en-US" sz="1200" baseline="0">
            <a:solidFill>
              <a:srgbClr val="FF00FF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rgbClr val="0000FF"/>
              </a:solidFill>
            </a:rPr>
            <a:t>For Target = </a:t>
          </a:r>
          <a:r>
            <a:rPr lang="en-US" sz="1200" baseline="0">
              <a:solidFill>
                <a:srgbClr val="FF00FF"/>
              </a:solidFill>
            </a:rPr>
            <a:t>25C</a:t>
          </a:r>
          <a:r>
            <a:rPr lang="en-US" sz="1200" baseline="0">
              <a:solidFill>
                <a:srgbClr val="0000FF"/>
              </a:solidFill>
            </a:rPr>
            <a:t>, set  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V_Tempset = V_IN2P = 1.25V - {</a:t>
          </a:r>
          <a:r>
            <a:rPr lang="en-US" sz="1200" baseline="0">
              <a:solidFill>
                <a:srgbClr val="C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40C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-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25C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} * 31.667mV/C = </a:t>
          </a:r>
          <a:r>
            <a:rPr lang="en-US" sz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0.775V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.... 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Cooling Mode</a:t>
          </a:r>
          <a:endParaRPr lang="en-US" sz="1200">
            <a:solidFill>
              <a:srgbClr val="FF00FF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200">
              <a:solidFill>
                <a:srgbClr val="FF0000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35C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cool down to ...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10C</a:t>
          </a:r>
          <a:endParaRPr lang="en-US" sz="1200">
            <a:solidFill>
              <a:srgbClr val="FF00FF"/>
            </a:solidFill>
          </a:endParaRPr>
        </a:p>
        <a:p>
          <a:endParaRPr lang="en-US" sz="1200">
            <a:solidFill>
              <a:srgbClr val="FF0000"/>
            </a:solidFill>
          </a:endParaRPr>
        </a:p>
        <a:p>
          <a:r>
            <a:rPr lang="en-US" sz="1200">
              <a:solidFill>
                <a:srgbClr val="FF0000"/>
              </a:solidFill>
            </a:rPr>
            <a:t>Note:  V_Tempout (Vout1)</a:t>
          </a:r>
          <a:r>
            <a:rPr lang="en-US" sz="1200" baseline="0">
              <a:solidFill>
                <a:srgbClr val="FF0000"/>
              </a:solidFill>
            </a:rPr>
            <a:t> = V_Tempset (V_IN2P) ... after certain run time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787400</xdr:colOff>
      <xdr:row>52</xdr:row>
      <xdr:rowOff>19050</xdr:rowOff>
    </xdr:from>
    <xdr:ext cx="2114550" cy="1088838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1CB96FC-16FF-42D6-B7A7-0B0093984072}"/>
            </a:ext>
          </a:extLst>
        </xdr:cNvPr>
        <xdr:cNvSpPr txBox="1"/>
      </xdr:nvSpPr>
      <xdr:spPr>
        <a:xfrm>
          <a:off x="5416550" y="10458450"/>
          <a:ext cx="2114550" cy="108883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>
              <a:solidFill>
                <a:srgbClr val="FF0000"/>
              </a:solidFill>
            </a:rPr>
            <a:t>Example:</a:t>
          </a:r>
        </a:p>
        <a:p>
          <a:r>
            <a:rPr lang="en-US" sz="1000">
              <a:solidFill>
                <a:srgbClr val="FF0000"/>
              </a:solidFill>
            </a:rPr>
            <a:t>T_Low</a:t>
          </a:r>
          <a:r>
            <a:rPr lang="en-US" sz="1000" baseline="0">
              <a:solidFill>
                <a:srgbClr val="FF0000"/>
              </a:solidFill>
            </a:rPr>
            <a:t> = 10C</a:t>
          </a:r>
        </a:p>
        <a:p>
          <a:r>
            <a:rPr lang="en-US" sz="1000" baseline="0">
              <a:solidFill>
                <a:srgbClr val="FF0000"/>
              </a:solidFill>
            </a:rPr>
            <a:t>T_Mid = 40C (Vout1 = 1.25V)</a:t>
          </a:r>
        </a:p>
        <a:p>
          <a:r>
            <a:rPr lang="en-US" sz="1000" baseline="0">
              <a:solidFill>
                <a:srgbClr val="FF0000"/>
              </a:solidFill>
            </a:rPr>
            <a:t>T_High= 70C</a:t>
          </a:r>
        </a:p>
        <a:p>
          <a:endParaRPr lang="en-US" sz="800" baseline="0">
            <a:solidFill>
              <a:srgbClr val="FF0000"/>
            </a:solidFill>
          </a:endParaRPr>
        </a:p>
        <a:p>
          <a:r>
            <a:rPr lang="en-US" sz="1100" baseline="0">
              <a:solidFill>
                <a:srgbClr val="FF00FF"/>
              </a:solidFill>
            </a:rPr>
            <a:t>should set T_Mid at Vout1=1.25V</a:t>
          </a:r>
          <a:endParaRPr lang="en-US" sz="1100">
            <a:solidFill>
              <a:srgbClr val="FF00FF"/>
            </a:solidFill>
          </a:endParaRPr>
        </a:p>
      </xdr:txBody>
    </xdr:sp>
    <xdr:clientData/>
  </xdr:oneCellAnchor>
  <xdr:twoCellAnchor editAs="oneCell">
    <xdr:from>
      <xdr:col>1</xdr:col>
      <xdr:colOff>341974</xdr:colOff>
      <xdr:row>41</xdr:row>
      <xdr:rowOff>282575</xdr:rowOff>
    </xdr:from>
    <xdr:to>
      <xdr:col>6</xdr:col>
      <xdr:colOff>304799</xdr:colOff>
      <xdr:row>61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F12F863-94C4-4F4C-B4E7-9DDC27CB4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7299" y="8416925"/>
          <a:ext cx="3982375" cy="3736975"/>
        </a:xfrm>
        <a:prstGeom prst="rect">
          <a:avLst/>
        </a:prstGeom>
      </xdr:spPr>
    </xdr:pic>
    <xdr:clientData/>
  </xdr:twoCellAnchor>
  <xdr:twoCellAnchor editAs="oneCell">
    <xdr:from>
      <xdr:col>10</xdr:col>
      <xdr:colOff>79376</xdr:colOff>
      <xdr:row>3</xdr:row>
      <xdr:rowOff>62058</xdr:rowOff>
    </xdr:from>
    <xdr:to>
      <xdr:col>16</xdr:col>
      <xdr:colOff>782248</xdr:colOff>
      <xdr:row>33</xdr:row>
      <xdr:rowOff>46904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89C3292-6DF8-A798-88CE-E8FCCE2C1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28421" y="607581"/>
          <a:ext cx="6158099" cy="5769118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17</xdr:row>
      <xdr:rowOff>152400</xdr:rowOff>
    </xdr:from>
    <xdr:to>
      <xdr:col>4</xdr:col>
      <xdr:colOff>800100</xdr:colOff>
      <xdr:row>19</xdr:row>
      <xdr:rowOff>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2154ADFD-A7C1-8F45-EE6B-2A66BB185D14}"/>
            </a:ext>
          </a:extLst>
        </xdr:cNvPr>
        <xdr:cNvCxnSpPr/>
      </xdr:nvCxnSpPr>
      <xdr:spPr>
        <a:xfrm flipH="1">
          <a:off x="2781300" y="3257550"/>
          <a:ext cx="781050" cy="20955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31</xdr:row>
      <xdr:rowOff>88903</xdr:rowOff>
    </xdr:from>
    <xdr:to>
      <xdr:col>4</xdr:col>
      <xdr:colOff>218440</xdr:colOff>
      <xdr:row>34</xdr:row>
      <xdr:rowOff>38993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2A5B57-E351-436E-B6BC-5ACEC06F1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5657853"/>
          <a:ext cx="2840990" cy="49619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76201</xdr:colOff>
      <xdr:row>13</xdr:row>
      <xdr:rowOff>171450</xdr:rowOff>
    </xdr:from>
    <xdr:to>
      <xdr:col>2</xdr:col>
      <xdr:colOff>256541</xdr:colOff>
      <xdr:row>17</xdr:row>
      <xdr:rowOff>30783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10FF29-25DB-4D08-901C-4C7580FE1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2343150"/>
          <a:ext cx="1459865" cy="580058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476251</xdr:colOff>
      <xdr:row>25</xdr:row>
      <xdr:rowOff>38100</xdr:rowOff>
    </xdr:from>
    <xdr:to>
      <xdr:col>5</xdr:col>
      <xdr:colOff>607194</xdr:colOff>
      <xdr:row>28</xdr:row>
      <xdr:rowOff>31115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3284AE-B3AD-4B58-AE2D-6C0530B3A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62226" y="4495800"/>
          <a:ext cx="1645418" cy="532765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19</xdr:col>
      <xdr:colOff>446038</xdr:colOff>
      <xdr:row>2</xdr:row>
      <xdr:rowOff>73025</xdr:rowOff>
    </xdr:from>
    <xdr:to>
      <xdr:col>28</xdr:col>
      <xdr:colOff>292100</xdr:colOff>
      <xdr:row>46</xdr:row>
      <xdr:rowOff>47625</xdr:rowOff>
    </xdr:to>
    <xdr:pic>
      <xdr:nvPicPr>
        <xdr:cNvPr id="5" name="Picture 4" descr="Image result for standard resistor values">
          <a:extLst>
            <a:ext uri="{FF2B5EF4-FFF2-40B4-BE49-F238E27FC236}">
              <a16:creationId xmlns:a16="http://schemas.microsoft.com/office/drawing/2014/main" id="{2BF4E527-E2C0-4396-B9C9-7FA061BC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94163" y="434975"/>
          <a:ext cx="5418187" cy="850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69</xdr:row>
      <xdr:rowOff>133350</xdr:rowOff>
    </xdr:from>
    <xdr:to>
      <xdr:col>5</xdr:col>
      <xdr:colOff>322761</xdr:colOff>
      <xdr:row>72</xdr:row>
      <xdr:rowOff>173990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6E1F946-D8F2-4D17-B87A-AF6CB58A2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52550" y="13030200"/>
          <a:ext cx="2570661" cy="583565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6</xdr:col>
      <xdr:colOff>466724</xdr:colOff>
      <xdr:row>69</xdr:row>
      <xdr:rowOff>123995</xdr:rowOff>
    </xdr:from>
    <xdr:to>
      <xdr:col>9</xdr:col>
      <xdr:colOff>199600</xdr:colOff>
      <xdr:row>75</xdr:row>
      <xdr:rowOff>69657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4F5B534-9592-45F8-9254-FDC2337D1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22874" y="13017670"/>
          <a:ext cx="2295101" cy="1031512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76</xdr:row>
      <xdr:rowOff>19051</xdr:rowOff>
    </xdr:from>
    <xdr:to>
      <xdr:col>6</xdr:col>
      <xdr:colOff>381000</xdr:colOff>
      <xdr:row>77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4401A2B1-1428-4439-8F1F-6329F9540E81}"/>
            </a:ext>
          </a:extLst>
        </xdr:cNvPr>
        <xdr:cNvCxnSpPr/>
      </xdr:nvCxnSpPr>
      <xdr:spPr>
        <a:xfrm flipH="1" flipV="1">
          <a:off x="3676651" y="14297026"/>
          <a:ext cx="1457324" cy="2381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104776</xdr:colOff>
      <xdr:row>80</xdr:row>
      <xdr:rowOff>123825</xdr:rowOff>
    </xdr:from>
    <xdr:to>
      <xdr:col>6</xdr:col>
      <xdr:colOff>400050</xdr:colOff>
      <xdr:row>82</xdr:row>
      <xdr:rowOff>38100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941C2B39-56E8-49F4-B8CD-D66539EB953C}"/>
            </a:ext>
          </a:extLst>
        </xdr:cNvPr>
        <xdr:cNvCxnSpPr/>
      </xdr:nvCxnSpPr>
      <xdr:spPr>
        <a:xfrm flipH="1">
          <a:off x="3702051" y="15122525"/>
          <a:ext cx="1450974" cy="279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463550</xdr:colOff>
      <xdr:row>77</xdr:row>
      <xdr:rowOff>6350</xdr:rowOff>
    </xdr:from>
    <xdr:to>
      <xdr:col>9</xdr:col>
      <xdr:colOff>762000</xdr:colOff>
      <xdr:row>81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40EA3B5D-4112-457C-A12F-56C965F39EB5}"/>
            </a:ext>
          </a:extLst>
        </xdr:cNvPr>
        <xdr:cNvSpPr/>
      </xdr:nvSpPr>
      <xdr:spPr>
        <a:xfrm>
          <a:off x="5219700" y="14468475"/>
          <a:ext cx="2857500" cy="7524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 i="1">
              <a:solidFill>
                <a:srgbClr val="FF0000"/>
              </a:solidFill>
            </a:rPr>
            <a:t>7.15k</a:t>
          </a:r>
          <a:r>
            <a:rPr lang="el-GR" sz="1600" b="1" i="1">
              <a:solidFill>
                <a:srgbClr val="FF0000"/>
              </a:solidFill>
            </a:rPr>
            <a:t>Ω</a:t>
          </a:r>
          <a:r>
            <a:rPr lang="en-US" sz="1600" b="1" i="1">
              <a:solidFill>
                <a:sysClr val="windowText" lastClr="000000"/>
              </a:solidFill>
            </a:rPr>
            <a:t> </a:t>
          </a:r>
          <a:r>
            <a:rPr lang="en-US" sz="1200" b="1" i="1">
              <a:solidFill>
                <a:sysClr val="windowText" lastClr="000000"/>
              </a:solidFill>
            </a:rPr>
            <a:t>is the</a:t>
          </a:r>
          <a:r>
            <a:rPr lang="en-US" sz="1200" b="1" i="1" baseline="0">
              <a:solidFill>
                <a:sysClr val="windowText" lastClr="000000"/>
              </a:solidFill>
            </a:rPr>
            <a:t> standard value of resistor that can be chosen for the computed value of R</a:t>
          </a:r>
          <a:r>
            <a:rPr lang="en-US" sz="1200" b="1" i="1" baseline="-25000">
              <a:solidFill>
                <a:sysClr val="windowText" lastClr="000000"/>
              </a:solidFill>
            </a:rPr>
            <a:t>FB</a:t>
          </a:r>
          <a:r>
            <a:rPr lang="en-US" sz="1100" baseline="-25000"/>
            <a:t>.</a:t>
          </a:r>
        </a:p>
      </xdr:txBody>
    </xdr:sp>
    <xdr:clientData/>
  </xdr:twoCellAnchor>
  <xdr:twoCellAnchor>
    <xdr:from>
      <xdr:col>0</xdr:col>
      <xdr:colOff>495300</xdr:colOff>
      <xdr:row>88</xdr:row>
      <xdr:rowOff>66675</xdr:rowOff>
    </xdr:from>
    <xdr:to>
      <xdr:col>9</xdr:col>
      <xdr:colOff>457200</xdr:colOff>
      <xdr:row>92</xdr:row>
      <xdr:rowOff>101600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1DB4007-890D-4805-99C7-A12E9C691607}"/>
            </a:ext>
          </a:extLst>
        </xdr:cNvPr>
        <xdr:cNvSpPr/>
      </xdr:nvSpPr>
      <xdr:spPr>
        <a:xfrm>
          <a:off x="495300" y="16646525"/>
          <a:ext cx="7277100" cy="7651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i="1">
              <a:solidFill>
                <a:srgbClr val="0000FF"/>
              </a:solidFill>
            </a:rPr>
            <a:t>With</a:t>
          </a:r>
          <a:r>
            <a:rPr lang="en-US" sz="1400" b="0" i="1" baseline="0">
              <a:solidFill>
                <a:srgbClr val="0000FF"/>
              </a:solidFill>
            </a:rPr>
            <a:t> the obtain values, we can also use the derived OUT1 vs. TEMP curve to set the TEMPSET  voltage in the IN2P pin.</a:t>
          </a:r>
          <a:endParaRPr lang="en-US" sz="1400" b="0" i="1">
            <a:solidFill>
              <a:srgbClr val="0000FF"/>
            </a:solidFill>
          </a:endParaRPr>
        </a:p>
      </xdr:txBody>
    </xdr:sp>
    <xdr:clientData/>
  </xdr:twoCellAnchor>
  <xdr:twoCellAnchor>
    <xdr:from>
      <xdr:col>9</xdr:col>
      <xdr:colOff>419100</xdr:colOff>
      <xdr:row>95</xdr:row>
      <xdr:rowOff>73027</xdr:rowOff>
    </xdr:from>
    <xdr:to>
      <xdr:col>16</xdr:col>
      <xdr:colOff>733425</xdr:colOff>
      <xdr:row>113</xdr:row>
      <xdr:rowOff>123826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2683949-B322-4C04-84D5-5184DC7F9181}"/>
            </a:ext>
          </a:extLst>
        </xdr:cNvPr>
        <xdr:cNvSpPr txBox="1"/>
      </xdr:nvSpPr>
      <xdr:spPr>
        <a:xfrm>
          <a:off x="7391400" y="18923002"/>
          <a:ext cx="6553200" cy="3679824"/>
        </a:xfrm>
        <a:prstGeom prst="rect">
          <a:avLst/>
        </a:prstGeom>
        <a:solidFill>
          <a:srgbClr val="CC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C00000"/>
              </a:solidFill>
            </a:rPr>
            <a:t>                                 ====== Details of Calculation</a:t>
          </a:r>
          <a:r>
            <a:rPr lang="en-US" sz="1200" baseline="0">
              <a:solidFill>
                <a:srgbClr val="C00000"/>
              </a:solidFill>
            </a:rPr>
            <a:t>  =====</a:t>
          </a:r>
          <a:endParaRPr lang="en-US" sz="1200">
            <a:solidFill>
              <a:srgbClr val="C00000"/>
            </a:solidFill>
          </a:endParaRPr>
        </a:p>
        <a:p>
          <a:r>
            <a:rPr lang="en-US" sz="1200">
              <a:solidFill>
                <a:srgbClr val="FF00FF"/>
              </a:solidFill>
            </a:rPr>
            <a:t>Temp</a:t>
          </a:r>
          <a:r>
            <a:rPr lang="en-US" sz="1200" baseline="0">
              <a:solidFill>
                <a:srgbClr val="FF00FF"/>
              </a:solidFill>
            </a:rPr>
            <a:t> Range from 0C to 90C (T_range = 90C)</a:t>
          </a:r>
        </a:p>
        <a:p>
          <a:r>
            <a:rPr lang="en-US" sz="1200" baseline="0">
              <a:solidFill>
                <a:srgbClr val="FF00FF"/>
              </a:solidFill>
            </a:rPr>
            <a:t>Set Vout1 range: 0.3V to 2.2V (Range = 1.9V)   &gt;&gt;&gt;&gt;  TVC = 1.9V/90C = 21.11mV/C</a:t>
          </a:r>
        </a:p>
        <a:p>
          <a:r>
            <a:rPr lang="en-US" sz="1200" baseline="0">
              <a:solidFill>
                <a:srgbClr val="0070C0"/>
              </a:solidFill>
            </a:rPr>
            <a:t>(TVC: Temperature to Voltage Coefficient of Thermistor)</a:t>
          </a:r>
        </a:p>
        <a:p>
          <a:r>
            <a:rPr lang="en-US" sz="1200" baseline="0">
              <a:solidFill>
                <a:srgbClr val="0070C0"/>
              </a:solidFill>
            </a:rPr>
            <a:t>Each Thermistor has different TVC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From: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T_Hot = 90C (Vout1 = 2.2V)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T_Mid = </a:t>
          </a:r>
          <a:r>
            <a:rPr lang="en-US" sz="1200" baseline="0">
              <a:solidFill>
                <a:srgbClr val="C00000"/>
              </a:solidFill>
            </a:rPr>
            <a:t>45C</a:t>
          </a:r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 (Vout1 = 1.25V) ...... &lt;&lt;&lt; </a:t>
          </a:r>
          <a:r>
            <a:rPr lang="en-US" sz="1200" baseline="0">
              <a:solidFill>
                <a:srgbClr val="FF00FF"/>
              </a:solidFill>
            </a:rPr>
            <a:t>T_Mid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T_Cold =  0C (Vout1 = 0.3V)</a:t>
          </a:r>
        </a:p>
        <a:p>
          <a:r>
            <a:rPr lang="en-US" sz="1200" baseline="0">
              <a:solidFill>
                <a:srgbClr val="0000FF"/>
              </a:solidFill>
            </a:rPr>
            <a:t>Then:</a:t>
          </a:r>
        </a:p>
        <a:p>
          <a:r>
            <a:rPr lang="en-US" sz="1200" baseline="0">
              <a:solidFill>
                <a:srgbClr val="0000FF"/>
              </a:solidFill>
            </a:rPr>
            <a:t>For T_Target = </a:t>
          </a:r>
          <a:r>
            <a:rPr lang="en-US" sz="1200" baseline="0">
              <a:solidFill>
                <a:srgbClr val="FF00FF"/>
              </a:solidFill>
            </a:rPr>
            <a:t>70C</a:t>
          </a:r>
          <a:r>
            <a:rPr lang="en-US" sz="1200" baseline="0">
              <a:solidFill>
                <a:srgbClr val="0000FF"/>
              </a:solidFill>
            </a:rPr>
            <a:t>,  set V_Tempset = 1.25V - {</a:t>
          </a:r>
          <a:r>
            <a:rPr lang="en-US" sz="1200" baseline="0">
              <a:solidFill>
                <a:srgbClr val="C00000"/>
              </a:solidFill>
            </a:rPr>
            <a:t>45C</a:t>
          </a:r>
          <a:r>
            <a:rPr lang="en-US" sz="1200" baseline="0">
              <a:solidFill>
                <a:srgbClr val="0000FF"/>
              </a:solidFill>
            </a:rPr>
            <a:t>- </a:t>
          </a:r>
          <a:r>
            <a:rPr lang="en-US" sz="1200" baseline="0">
              <a:solidFill>
                <a:srgbClr val="FF00FF"/>
              </a:solidFill>
            </a:rPr>
            <a:t>70C</a:t>
          </a:r>
          <a:r>
            <a:rPr lang="en-US" sz="1200" baseline="0">
              <a:solidFill>
                <a:srgbClr val="0000FF"/>
              </a:solidFill>
            </a:rPr>
            <a:t>} * 21.11mV/C = </a:t>
          </a:r>
          <a:r>
            <a:rPr lang="en-US" sz="1200" baseline="0">
              <a:solidFill>
                <a:srgbClr val="FF0000"/>
              </a:solidFill>
            </a:rPr>
            <a:t>1.778V</a:t>
          </a:r>
          <a:r>
            <a:rPr lang="en-US" sz="1200" baseline="0">
              <a:solidFill>
                <a:srgbClr val="0000FF"/>
              </a:solidFill>
            </a:rPr>
            <a:t> </a:t>
          </a:r>
          <a:r>
            <a:rPr lang="en-US" sz="1200" baseline="0">
              <a:solidFill>
                <a:srgbClr val="FF0000"/>
              </a:solidFill>
            </a:rPr>
            <a:t>.... Heating Mode</a:t>
          </a:r>
        </a:p>
        <a:p>
          <a:r>
            <a:rPr lang="en-US" sz="1200" baseline="0">
              <a:solidFill>
                <a:srgbClr val="FF00FF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T_Mid 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45C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Heat up to ...... 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70C</a:t>
          </a:r>
        </a:p>
        <a:p>
          <a:r>
            <a:rPr lang="en-US" sz="120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For T_Target = </a:t>
          </a:r>
          <a:r>
            <a:rPr lang="en-US" sz="12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51C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en-US" sz="120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set V_Tempset 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1.25V - {</a:t>
          </a:r>
          <a:r>
            <a:rPr lang="en-US" sz="12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45C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US" sz="12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51C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} * </a:t>
          </a:r>
          <a:r>
            <a:rPr lang="en-US" sz="1200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21.11mV/C 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US" sz="12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1.377V .... Heating Mode</a:t>
          </a:r>
          <a:endParaRPr lang="en-US" sz="1200">
            <a:solidFill>
              <a:srgbClr val="FF0000"/>
            </a:solidFill>
            <a:effectLst/>
          </a:endParaRPr>
        </a:p>
        <a:p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T_Mid</a:t>
          </a:r>
          <a:r>
            <a:rPr lang="en-US" sz="110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45C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Heat up to ...... 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51C</a:t>
          </a:r>
          <a:endParaRPr lang="en-US" sz="1100">
            <a:solidFill>
              <a:srgbClr val="FF00FF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rgbClr val="0000FF"/>
              </a:solidFill>
            </a:rPr>
            <a:t>For T_Target = </a:t>
          </a:r>
          <a:r>
            <a:rPr lang="en-US" sz="1200" baseline="0">
              <a:solidFill>
                <a:srgbClr val="FF00FF"/>
              </a:solidFill>
            </a:rPr>
            <a:t>10C</a:t>
          </a:r>
          <a:r>
            <a:rPr lang="en-US" sz="1200" baseline="0">
              <a:solidFill>
                <a:srgbClr val="0000FF"/>
              </a:solidFill>
            </a:rPr>
            <a:t>, set  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V_Tempset = 1.25V - {</a:t>
          </a:r>
          <a:r>
            <a:rPr lang="en-US" sz="1200" baseline="0">
              <a:solidFill>
                <a:srgbClr val="C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45C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-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10C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} * 21.11mV/C = </a:t>
          </a:r>
          <a:r>
            <a:rPr lang="en-US" sz="1200" baseline="0">
              <a:solidFill>
                <a:srgbClr val="00B05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0.511V .... Cooling Mode</a:t>
          </a:r>
          <a:endParaRPr lang="en-US" sz="1200">
            <a:solidFill>
              <a:srgbClr val="00B05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200">
              <a:solidFill>
                <a:srgbClr val="FF0000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T_Mid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45C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Cool down to ... </a:t>
          </a:r>
          <a:r>
            <a:rPr lang="en-US" sz="110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T_Target = 10C</a:t>
          </a:r>
          <a:endParaRPr lang="en-US" sz="1200">
            <a:solidFill>
              <a:srgbClr val="00B050"/>
            </a:solidFill>
          </a:endParaRPr>
        </a:p>
        <a:p>
          <a:endParaRPr lang="en-US" sz="1200">
            <a:solidFill>
              <a:srgbClr val="FF0000"/>
            </a:solidFill>
          </a:endParaRPr>
        </a:p>
        <a:p>
          <a:r>
            <a:rPr lang="en-US" sz="1200">
              <a:solidFill>
                <a:srgbClr val="FF0000"/>
              </a:solidFill>
            </a:rPr>
            <a:t>Note:  V_Tempout (Vout1)</a:t>
          </a:r>
          <a:r>
            <a:rPr lang="en-US" sz="1200" baseline="0">
              <a:solidFill>
                <a:srgbClr val="FF0000"/>
              </a:solidFill>
            </a:rPr>
            <a:t> = </a:t>
          </a:r>
          <a:r>
            <a:rPr lang="en-US" sz="1200" baseline="0">
              <a:solidFill>
                <a:srgbClr val="FF00FF"/>
              </a:solidFill>
            </a:rPr>
            <a:t>V_Tempset (V_IN2P) ...... </a:t>
          </a:r>
          <a:r>
            <a:rPr lang="en-US" sz="1200" baseline="0">
              <a:solidFill>
                <a:srgbClr val="FF0000"/>
              </a:solidFill>
            </a:rPr>
            <a:t>after certain run time</a:t>
          </a:r>
        </a:p>
        <a:p>
          <a:endParaRPr lang="en-US" sz="1200" baseline="0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787400</xdr:colOff>
      <xdr:row>51</xdr:row>
      <xdr:rowOff>19050</xdr:rowOff>
    </xdr:from>
    <xdr:ext cx="2114550" cy="1088838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613855E-9B28-4B69-987C-73B4D3F837EF}"/>
            </a:ext>
          </a:extLst>
        </xdr:cNvPr>
        <xdr:cNvSpPr txBox="1"/>
      </xdr:nvSpPr>
      <xdr:spPr>
        <a:xfrm>
          <a:off x="5543550" y="9610725"/>
          <a:ext cx="2114550" cy="108883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>
              <a:solidFill>
                <a:srgbClr val="FF0000"/>
              </a:solidFill>
            </a:rPr>
            <a:t>Example:</a:t>
          </a:r>
        </a:p>
        <a:p>
          <a:r>
            <a:rPr lang="en-US" sz="1000">
              <a:solidFill>
                <a:srgbClr val="FF0000"/>
              </a:solidFill>
            </a:rPr>
            <a:t>T_Low</a:t>
          </a:r>
          <a:r>
            <a:rPr lang="en-US" sz="1000" baseline="0">
              <a:solidFill>
                <a:srgbClr val="FF0000"/>
              </a:solidFill>
            </a:rPr>
            <a:t> = 0C</a:t>
          </a:r>
        </a:p>
        <a:p>
          <a:r>
            <a:rPr lang="en-US" sz="1000" baseline="0">
              <a:solidFill>
                <a:srgbClr val="FF0000"/>
              </a:solidFill>
            </a:rPr>
            <a:t>T_Mid = 45C (Vout1 = 1.25V)</a:t>
          </a:r>
        </a:p>
        <a:p>
          <a:r>
            <a:rPr lang="en-US" sz="1000" baseline="0">
              <a:solidFill>
                <a:srgbClr val="FF0000"/>
              </a:solidFill>
            </a:rPr>
            <a:t>T_High= 90C</a:t>
          </a:r>
        </a:p>
        <a:p>
          <a:endParaRPr lang="en-US" sz="800" baseline="0">
            <a:solidFill>
              <a:srgbClr val="FF0000"/>
            </a:solidFill>
          </a:endParaRPr>
        </a:p>
        <a:p>
          <a:r>
            <a:rPr lang="en-US" sz="1100" baseline="0">
              <a:solidFill>
                <a:srgbClr val="FF00FF"/>
              </a:solidFill>
            </a:rPr>
            <a:t>should set T_Mid at Vout1=1.25V</a:t>
          </a:r>
          <a:endParaRPr lang="en-US" sz="1100">
            <a:solidFill>
              <a:srgbClr val="FF00FF"/>
            </a:solidFill>
          </a:endParaRPr>
        </a:p>
      </xdr:txBody>
    </xdr:sp>
    <xdr:clientData/>
  </xdr:oneCellAnchor>
  <xdr:twoCellAnchor editAs="oneCell">
    <xdr:from>
      <xdr:col>1</xdr:col>
      <xdr:colOff>341974</xdr:colOff>
      <xdr:row>40</xdr:row>
      <xdr:rowOff>282575</xdr:rowOff>
    </xdr:from>
    <xdr:to>
      <xdr:col>6</xdr:col>
      <xdr:colOff>485774</xdr:colOff>
      <xdr:row>60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549926A-A1BD-462A-861A-0ACA050A1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5399" y="7654925"/>
          <a:ext cx="4166525" cy="3565525"/>
        </a:xfrm>
        <a:prstGeom prst="rect">
          <a:avLst/>
        </a:prstGeom>
      </xdr:spPr>
    </xdr:pic>
    <xdr:clientData/>
  </xdr:twoCellAnchor>
  <xdr:twoCellAnchor editAs="oneCell">
    <xdr:from>
      <xdr:col>5</xdr:col>
      <xdr:colOff>1028700</xdr:colOff>
      <xdr:row>29</xdr:row>
      <xdr:rowOff>28575</xdr:rowOff>
    </xdr:from>
    <xdr:to>
      <xdr:col>8</xdr:col>
      <xdr:colOff>409151</xdr:colOff>
      <xdr:row>34</xdr:row>
      <xdr:rowOff>126637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8ACDCD-EB0C-4780-BF52-F00CDEEDF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67225" y="5343525"/>
          <a:ext cx="2171276" cy="1088662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</xdr:row>
      <xdr:rowOff>123825</xdr:rowOff>
    </xdr:from>
    <xdr:to>
      <xdr:col>16</xdr:col>
      <xdr:colOff>836221</xdr:colOff>
      <xdr:row>33</xdr:row>
      <xdr:rowOff>111125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62E1158-0BBC-4AE9-8DCD-76DA1727A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839075" y="666750"/>
          <a:ext cx="6132121" cy="5778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104774</xdr:rowOff>
    </xdr:from>
    <xdr:to>
      <xdr:col>9</xdr:col>
      <xdr:colOff>790574</xdr:colOff>
      <xdr:row>11</xdr:row>
      <xdr:rowOff>85724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D25A689-5612-46D9-83CA-B12A59011020}"/>
            </a:ext>
          </a:extLst>
        </xdr:cNvPr>
        <xdr:cNvSpPr/>
      </xdr:nvSpPr>
      <xdr:spPr>
        <a:xfrm>
          <a:off x="0" y="466724"/>
          <a:ext cx="7762874" cy="16097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300" i="1">
              <a:solidFill>
                <a:srgbClr val="0000FF"/>
              </a:solidFill>
            </a:rPr>
            <a:t>In this sample calculation, the </a:t>
          </a:r>
          <a:r>
            <a:rPr lang="en-US" sz="1300" b="1" i="1">
              <a:solidFill>
                <a:srgbClr val="0000FF"/>
              </a:solidFill>
            </a:rPr>
            <a:t>temperature</a:t>
          </a:r>
          <a:r>
            <a:rPr lang="en-US" sz="1300" b="1" i="1" baseline="0">
              <a:solidFill>
                <a:srgbClr val="0000FF"/>
              </a:solidFill>
            </a:rPr>
            <a:t> range is set from </a:t>
          </a:r>
          <a:r>
            <a:rPr lang="en-US" sz="1300" b="1" i="1" baseline="0">
              <a:solidFill>
                <a:srgbClr val="FF0000"/>
              </a:solidFill>
            </a:rPr>
            <a:t>0°C to 90°C with </a:t>
          </a:r>
          <a:r>
            <a:rPr lang="en-US" sz="1300" b="1" i="1" baseline="0">
              <a:solidFill>
                <a:srgbClr val="FF00FF"/>
              </a:solidFill>
            </a:rPr>
            <a:t>45°C</a:t>
          </a:r>
          <a:r>
            <a:rPr lang="en-US" sz="1300" b="1" i="1" baseline="0">
              <a:solidFill>
                <a:srgbClr val="FF0000"/>
              </a:solidFill>
            </a:rPr>
            <a:t> </a:t>
          </a:r>
          <a:r>
            <a:rPr lang="en-US" sz="1300" b="1" i="1" baseline="0">
              <a:solidFill>
                <a:srgbClr val="0000FF"/>
              </a:solidFill>
            </a:rPr>
            <a:t>as the cente</a:t>
          </a:r>
          <a:r>
            <a:rPr lang="en-US" sz="1300" i="1" baseline="0">
              <a:solidFill>
                <a:srgbClr val="0000FF"/>
              </a:solidFill>
            </a:rPr>
            <a:t> </a:t>
          </a:r>
          <a:r>
            <a:rPr lang="en-US" sz="1300" i="1" baseline="0">
              <a:solidFill>
                <a:srgbClr val="FF00FF"/>
              </a:solidFill>
            </a:rPr>
            <a:t>(T_mid). </a:t>
          </a:r>
        </a:p>
        <a:p>
          <a:pPr algn="l"/>
          <a:r>
            <a:rPr lang="en-US" sz="1300" i="1" baseline="0">
              <a:solidFill>
                <a:srgbClr val="0000FF"/>
              </a:solidFill>
            </a:rPr>
            <a:t>After calculation, the standard-value of resistor is given which is nearest to the computed value. 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Note: </a:t>
          </a:r>
          <a:r>
            <a:rPr lang="en-US" sz="1300" b="1" i="1" baseline="0">
              <a:solidFill>
                <a:srgbClr val="00B050"/>
              </a:solidFill>
            </a:rPr>
            <a:t>T_mid </a:t>
          </a:r>
          <a:r>
            <a:rPr lang="en-US" sz="1300" i="1" baseline="0">
              <a:solidFill>
                <a:srgbClr val="FF00FF"/>
              </a:solidFill>
            </a:rPr>
            <a:t>is the Temperature where the object locates (Laser diode) </a:t>
          </a:r>
          <a:r>
            <a:rPr lang="en-US" sz="1300" b="1" i="1" u="sng" baseline="0">
              <a:solidFill>
                <a:srgbClr val="00B050"/>
              </a:solidFill>
            </a:rPr>
            <a:t>when I_TEC = 0A</a:t>
          </a:r>
          <a:r>
            <a:rPr lang="en-US" sz="1300" i="1" baseline="0">
              <a:solidFill>
                <a:srgbClr val="FF00FF"/>
              </a:solidFill>
            </a:rPr>
            <a:t>, in this case 40C.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From T_mid, add/minus +/- 45C to create the range from "10C to 90C" </a:t>
          </a:r>
          <a:r>
            <a:rPr lang="en-US" sz="1300" i="1" baseline="0">
              <a:solidFill>
                <a:srgbClr val="00B050"/>
              </a:solidFill>
            </a:rPr>
            <a:t>(Hi-side Temp = 90C).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For low RFB (below 20k), set Temp-range such that </a:t>
          </a:r>
          <a:r>
            <a:rPr lang="en-US" sz="1300" i="1" baseline="0">
              <a:solidFill>
                <a:srgbClr val="00B050"/>
              </a:solidFill>
            </a:rPr>
            <a:t>Hi-side Temp &gt; 60C</a:t>
          </a:r>
          <a:r>
            <a:rPr lang="en-US" sz="1300" i="1" baseline="0">
              <a:solidFill>
                <a:srgbClr val="FF00FF"/>
              </a:solidFill>
            </a:rPr>
            <a:t>. The larger Hi-Side Temp, the lower RFB.</a:t>
          </a:r>
        </a:p>
        <a:p>
          <a:pPr algn="l"/>
          <a:r>
            <a:rPr lang="en-US" sz="1300" i="1" baseline="0">
              <a:solidFill>
                <a:srgbClr val="0070C0"/>
              </a:solidFill>
            </a:rPr>
            <a:t>* For T_target = 10C, set V_IN2P = 0.511V (Table at bottom, Cooling mode), and I_TEC flows from TEC+ to TEC-</a:t>
          </a:r>
        </a:p>
        <a:p>
          <a:pPr algn="l"/>
          <a:r>
            <a:rPr lang="en-US" sz="1300" b="0" i="1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* For T_target = 60C, set V_IN2P = 1.567V (Table at bottom, Heating mode), and I_TEC flows from TEC- to TEC+</a:t>
          </a:r>
        </a:p>
      </xdr:txBody>
    </xdr:sp>
    <xdr:clientData/>
  </xdr:twoCellAnchor>
  <xdr:twoCellAnchor>
    <xdr:from>
      <xdr:col>4</xdr:col>
      <xdr:colOff>28575</xdr:colOff>
      <xdr:row>16</xdr:row>
      <xdr:rowOff>171450</xdr:rowOff>
    </xdr:from>
    <xdr:to>
      <xdr:col>4</xdr:col>
      <xdr:colOff>809625</xdr:colOff>
      <xdr:row>18</xdr:row>
      <xdr:rowOff>19050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C4473765-19A4-4EA6-A5FC-AC39AFE3F2A8}"/>
            </a:ext>
          </a:extLst>
        </xdr:cNvPr>
        <xdr:cNvCxnSpPr/>
      </xdr:nvCxnSpPr>
      <xdr:spPr>
        <a:xfrm flipH="1">
          <a:off x="2609850" y="3105150"/>
          <a:ext cx="781050" cy="20955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31</xdr:row>
      <xdr:rowOff>88903</xdr:rowOff>
    </xdr:from>
    <xdr:to>
      <xdr:col>4</xdr:col>
      <xdr:colOff>40640</xdr:colOff>
      <xdr:row>34</xdr:row>
      <xdr:rowOff>38993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ECC2CB-7F6A-4CE9-A695-994D6B7E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5822953"/>
          <a:ext cx="2577465" cy="52159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76201</xdr:colOff>
      <xdr:row>13</xdr:row>
      <xdr:rowOff>171450</xdr:rowOff>
    </xdr:from>
    <xdr:to>
      <xdr:col>2</xdr:col>
      <xdr:colOff>78741</xdr:colOff>
      <xdr:row>17</xdr:row>
      <xdr:rowOff>27608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210BCF-E563-45F2-90AC-E8DBA973C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2343150"/>
          <a:ext cx="1336040" cy="580058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476251</xdr:colOff>
      <xdr:row>25</xdr:row>
      <xdr:rowOff>38100</xdr:rowOff>
    </xdr:from>
    <xdr:to>
      <xdr:col>5</xdr:col>
      <xdr:colOff>607194</xdr:colOff>
      <xdr:row>28</xdr:row>
      <xdr:rowOff>27940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4D752D-549F-4FC4-B7A8-53F879E9A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3176" y="4591050"/>
          <a:ext cx="1493018" cy="56134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19</xdr:col>
      <xdr:colOff>446038</xdr:colOff>
      <xdr:row>2</xdr:row>
      <xdr:rowOff>73025</xdr:rowOff>
    </xdr:from>
    <xdr:to>
      <xdr:col>28</xdr:col>
      <xdr:colOff>295275</xdr:colOff>
      <xdr:row>46</xdr:row>
      <xdr:rowOff>85725</xdr:rowOff>
    </xdr:to>
    <xdr:pic>
      <xdr:nvPicPr>
        <xdr:cNvPr id="5" name="Picture 4" descr="Image result for standard resistor values">
          <a:extLst>
            <a:ext uri="{FF2B5EF4-FFF2-40B4-BE49-F238E27FC236}">
              <a16:creationId xmlns:a16="http://schemas.microsoft.com/office/drawing/2014/main" id="{A1FF7F06-755E-467E-8390-FD41DBB2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9388" y="434975"/>
          <a:ext cx="4821287" cy="877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69</xdr:row>
      <xdr:rowOff>133350</xdr:rowOff>
    </xdr:from>
    <xdr:to>
      <xdr:col>5</xdr:col>
      <xdr:colOff>322761</xdr:colOff>
      <xdr:row>72</xdr:row>
      <xdr:rowOff>173990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0E179E2-63D1-478A-8532-7D25435F8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09700" y="13515975"/>
          <a:ext cx="2342061" cy="61214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6</xdr:col>
      <xdr:colOff>438149</xdr:colOff>
      <xdr:row>27</xdr:row>
      <xdr:rowOff>171620</xdr:rowOff>
    </xdr:from>
    <xdr:to>
      <xdr:col>9</xdr:col>
      <xdr:colOff>50375</xdr:colOff>
      <xdr:row>33</xdr:row>
      <xdr:rowOff>76007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CFD1985-9593-4765-A058-0693A95C6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05374" y="5286545"/>
          <a:ext cx="2041101" cy="1085487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76</xdr:row>
      <xdr:rowOff>19051</xdr:rowOff>
    </xdr:from>
    <xdr:to>
      <xdr:col>6</xdr:col>
      <xdr:colOff>381000</xdr:colOff>
      <xdr:row>77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C1E31223-6A35-403B-8EC3-72CC1CFE3FF3}"/>
            </a:ext>
          </a:extLst>
        </xdr:cNvPr>
        <xdr:cNvCxnSpPr/>
      </xdr:nvCxnSpPr>
      <xdr:spPr>
        <a:xfrm flipH="1" flipV="1">
          <a:off x="3505201" y="14839951"/>
          <a:ext cx="1343024" cy="2476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104776</xdr:colOff>
      <xdr:row>80</xdr:row>
      <xdr:rowOff>123825</xdr:rowOff>
    </xdr:from>
    <xdr:to>
      <xdr:col>6</xdr:col>
      <xdr:colOff>400050</xdr:colOff>
      <xdr:row>82</xdr:row>
      <xdr:rowOff>38100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40D723E6-F3E7-47CB-8509-6D673063522E}"/>
            </a:ext>
          </a:extLst>
        </xdr:cNvPr>
        <xdr:cNvCxnSpPr/>
      </xdr:nvCxnSpPr>
      <xdr:spPr>
        <a:xfrm flipH="1">
          <a:off x="3533776" y="15706725"/>
          <a:ext cx="1333499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463550</xdr:colOff>
      <xdr:row>77</xdr:row>
      <xdr:rowOff>6350</xdr:rowOff>
    </xdr:from>
    <xdr:to>
      <xdr:col>9</xdr:col>
      <xdr:colOff>762000</xdr:colOff>
      <xdr:row>81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2EE003C-C4F0-4508-AA04-E0779CE2675A}"/>
            </a:ext>
          </a:extLst>
        </xdr:cNvPr>
        <xdr:cNvSpPr/>
      </xdr:nvSpPr>
      <xdr:spPr>
        <a:xfrm>
          <a:off x="4930775" y="15017750"/>
          <a:ext cx="2727325" cy="793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 i="1">
              <a:solidFill>
                <a:srgbClr val="FF0000"/>
              </a:solidFill>
            </a:rPr>
            <a:t>23.2k</a:t>
          </a:r>
          <a:r>
            <a:rPr lang="el-GR" sz="1600" b="1" i="1">
              <a:solidFill>
                <a:srgbClr val="FF0000"/>
              </a:solidFill>
            </a:rPr>
            <a:t>Ω</a:t>
          </a:r>
          <a:r>
            <a:rPr lang="en-US" sz="1600" b="1" i="1">
              <a:solidFill>
                <a:sysClr val="windowText" lastClr="000000"/>
              </a:solidFill>
            </a:rPr>
            <a:t> </a:t>
          </a:r>
          <a:r>
            <a:rPr lang="en-US" sz="1200" b="1" i="1">
              <a:solidFill>
                <a:sysClr val="windowText" lastClr="000000"/>
              </a:solidFill>
            </a:rPr>
            <a:t>is the</a:t>
          </a:r>
          <a:r>
            <a:rPr lang="en-US" sz="1200" b="1" i="1" baseline="0">
              <a:solidFill>
                <a:sysClr val="windowText" lastClr="000000"/>
              </a:solidFill>
            </a:rPr>
            <a:t> standard value of resistor that can be chosen for the computed value of R</a:t>
          </a:r>
          <a:r>
            <a:rPr lang="en-US" sz="1200" b="1" i="1" baseline="-25000">
              <a:solidFill>
                <a:sysClr val="windowText" lastClr="000000"/>
              </a:solidFill>
            </a:rPr>
            <a:t>FB</a:t>
          </a:r>
          <a:r>
            <a:rPr lang="en-US" sz="1100" baseline="-25000"/>
            <a:t>.</a:t>
          </a:r>
        </a:p>
      </xdr:txBody>
    </xdr:sp>
    <xdr:clientData/>
  </xdr:twoCellAnchor>
  <xdr:twoCellAnchor>
    <xdr:from>
      <xdr:col>0</xdr:col>
      <xdr:colOff>495300</xdr:colOff>
      <xdr:row>88</xdr:row>
      <xdr:rowOff>66675</xdr:rowOff>
    </xdr:from>
    <xdr:to>
      <xdr:col>9</xdr:col>
      <xdr:colOff>457200</xdr:colOff>
      <xdr:row>92</xdr:row>
      <xdr:rowOff>101600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C9D974C-99B9-4204-A685-DC69BDA2EDE5}"/>
            </a:ext>
          </a:extLst>
        </xdr:cNvPr>
        <xdr:cNvSpPr/>
      </xdr:nvSpPr>
      <xdr:spPr>
        <a:xfrm>
          <a:off x="495300" y="17287875"/>
          <a:ext cx="6858000" cy="7969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i="1">
              <a:solidFill>
                <a:srgbClr val="0000FF"/>
              </a:solidFill>
            </a:rPr>
            <a:t>With</a:t>
          </a:r>
          <a:r>
            <a:rPr lang="en-US" sz="1400" b="0" i="1" baseline="0">
              <a:solidFill>
                <a:srgbClr val="0000FF"/>
              </a:solidFill>
            </a:rPr>
            <a:t> the obtain values, we can also use the derived OUT1 vs. TEMP curve to set the TEMPSET  voltage in the IN2P pin.</a:t>
          </a:r>
          <a:endParaRPr lang="en-US" sz="1400" b="0" i="1">
            <a:solidFill>
              <a:srgbClr val="0000FF"/>
            </a:solidFill>
          </a:endParaRPr>
        </a:p>
      </xdr:txBody>
    </xdr:sp>
    <xdr:clientData/>
  </xdr:twoCellAnchor>
  <xdr:twoCellAnchor>
    <xdr:from>
      <xdr:col>9</xdr:col>
      <xdr:colOff>377827</xdr:colOff>
      <xdr:row>95</xdr:row>
      <xdr:rowOff>92076</xdr:rowOff>
    </xdr:from>
    <xdr:to>
      <xdr:col>17</xdr:col>
      <xdr:colOff>114300</xdr:colOff>
      <xdr:row>111</xdr:row>
      <xdr:rowOff>76200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858E253-EE99-4F95-9C09-133E97DC26DB}"/>
            </a:ext>
          </a:extLst>
        </xdr:cNvPr>
        <xdr:cNvSpPr txBox="1"/>
      </xdr:nvSpPr>
      <xdr:spPr>
        <a:xfrm>
          <a:off x="7273927" y="18580101"/>
          <a:ext cx="6518273" cy="3222624"/>
        </a:xfrm>
        <a:prstGeom prst="rect">
          <a:avLst/>
        </a:prstGeom>
        <a:solidFill>
          <a:srgbClr val="CC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C00000"/>
              </a:solidFill>
            </a:rPr>
            <a:t>                  ====== Explanation</a:t>
          </a:r>
          <a:r>
            <a:rPr lang="en-US" sz="1200" baseline="0">
              <a:solidFill>
                <a:srgbClr val="C00000"/>
              </a:solidFill>
            </a:rPr>
            <a:t> =====</a:t>
          </a:r>
          <a:endParaRPr lang="en-US" sz="1200">
            <a:solidFill>
              <a:srgbClr val="C00000"/>
            </a:solidFill>
          </a:endParaRPr>
        </a:p>
        <a:p>
          <a:r>
            <a:rPr lang="en-US" sz="1200">
              <a:solidFill>
                <a:srgbClr val="FF00FF"/>
              </a:solidFill>
            </a:rPr>
            <a:t>Example: Temp</a:t>
          </a:r>
          <a:r>
            <a:rPr lang="en-US" sz="1200" baseline="0">
              <a:solidFill>
                <a:srgbClr val="FF00FF"/>
              </a:solidFill>
            </a:rPr>
            <a:t> Range from 30C to 70C (T_range = 40C)</a:t>
          </a:r>
        </a:p>
        <a:p>
          <a:r>
            <a:rPr lang="en-US" sz="1200" baseline="0">
              <a:solidFill>
                <a:srgbClr val="FF00FF"/>
              </a:solidFill>
            </a:rPr>
            <a:t>Set Vout1 range: 0.3V to 2.2V (Range = 1.9V)   &gt;&gt;&gt;&gt;  TVC = 1.9V/20C = 38mV/C</a:t>
          </a:r>
        </a:p>
        <a:p>
          <a:r>
            <a:rPr lang="en-US" sz="1200" baseline="0">
              <a:solidFill>
                <a:srgbClr val="0070C0"/>
              </a:solidFill>
            </a:rPr>
            <a:t>(TVC: Temperature to Voltage Coefficient of Thermistor)</a:t>
          </a:r>
        </a:p>
        <a:p>
          <a:r>
            <a:rPr lang="en-US" sz="1200" baseline="0">
              <a:solidFill>
                <a:srgbClr val="0070C0"/>
              </a:solidFill>
            </a:rPr>
            <a:t>Each Thermistor has different TVC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From: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T_Hot = 50C (Vout1 = 2.2V)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T_Mid = </a:t>
          </a:r>
          <a:r>
            <a:rPr lang="en-US" sz="1200" baseline="0">
              <a:solidFill>
                <a:srgbClr val="C00000"/>
              </a:solidFill>
            </a:rPr>
            <a:t>25C</a:t>
          </a:r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 (Vout1 = 1.25V) ...... &lt;&lt;&lt; </a:t>
          </a:r>
          <a:r>
            <a:rPr lang="en-US" sz="1200" baseline="0">
              <a:solidFill>
                <a:srgbClr val="FF00FF"/>
              </a:solidFill>
            </a:rPr>
            <a:t>Target Temperature (T_Mid)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T_Cold =  0C (Vout1 = 0.3V</a:t>
          </a:r>
        </a:p>
        <a:p>
          <a:r>
            <a:rPr lang="en-US" sz="1200" baseline="0">
              <a:solidFill>
                <a:srgbClr val="0000FF"/>
              </a:solidFill>
            </a:rPr>
            <a:t>For examle:</a:t>
          </a:r>
        </a:p>
        <a:p>
          <a:r>
            <a:rPr lang="en-US" sz="1200" baseline="0">
              <a:solidFill>
                <a:srgbClr val="0000FF"/>
              </a:solidFill>
            </a:rPr>
            <a:t>For Tamp = </a:t>
          </a:r>
          <a:r>
            <a:rPr lang="en-US" sz="1200" baseline="0">
              <a:solidFill>
                <a:srgbClr val="FF00FF"/>
              </a:solidFill>
            </a:rPr>
            <a:t>40C</a:t>
          </a:r>
          <a:r>
            <a:rPr lang="en-US" sz="1200" baseline="0">
              <a:solidFill>
                <a:srgbClr val="0000FF"/>
              </a:solidFill>
            </a:rPr>
            <a:t>,  set V_Tempset = 1.25V - {</a:t>
          </a:r>
          <a:r>
            <a:rPr lang="en-US" sz="1200" baseline="0">
              <a:solidFill>
                <a:srgbClr val="C00000"/>
              </a:solidFill>
            </a:rPr>
            <a:t>25C</a:t>
          </a:r>
          <a:r>
            <a:rPr lang="en-US" sz="1200" baseline="0">
              <a:solidFill>
                <a:srgbClr val="0000FF"/>
              </a:solidFill>
            </a:rPr>
            <a:t>- </a:t>
          </a:r>
          <a:r>
            <a:rPr lang="en-US" sz="1200" baseline="0">
              <a:solidFill>
                <a:srgbClr val="FF00FF"/>
              </a:solidFill>
            </a:rPr>
            <a:t>40C</a:t>
          </a:r>
          <a:r>
            <a:rPr lang="en-US" sz="1200" baseline="0">
              <a:solidFill>
                <a:srgbClr val="0000FF"/>
              </a:solidFill>
            </a:rPr>
            <a:t>} * 38mV/C = </a:t>
          </a:r>
          <a:r>
            <a:rPr lang="en-US" sz="1200" baseline="0">
              <a:solidFill>
                <a:srgbClr val="FF00FF"/>
              </a:solidFill>
            </a:rPr>
            <a:t>1.82V </a:t>
          </a:r>
          <a:r>
            <a:rPr lang="en-US" sz="1200" baseline="0">
              <a:solidFill>
                <a:srgbClr val="0000FF"/>
              </a:solidFill>
            </a:rPr>
            <a:t>.... </a:t>
          </a:r>
          <a:r>
            <a:rPr lang="en-US" sz="1200" baseline="0">
              <a:solidFill>
                <a:srgbClr val="FF0000"/>
              </a:solidFill>
            </a:rPr>
            <a:t>Heating Mode</a:t>
          </a:r>
        </a:p>
        <a:p>
          <a:r>
            <a:rPr lang="en-US" sz="1200" baseline="0">
              <a:solidFill>
                <a:srgbClr val="FF00FF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50C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Heat up to ...... 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40C</a:t>
          </a:r>
          <a:endParaRPr lang="en-US" sz="1200" baseline="0">
            <a:solidFill>
              <a:srgbClr val="FF00FF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rgbClr val="0000FF"/>
              </a:solidFill>
            </a:rPr>
            <a:t>For Tamp = </a:t>
          </a:r>
          <a:r>
            <a:rPr lang="en-US" sz="1200" baseline="0">
              <a:solidFill>
                <a:srgbClr val="FF00FF"/>
              </a:solidFill>
            </a:rPr>
            <a:t>10C</a:t>
          </a:r>
          <a:r>
            <a:rPr lang="en-US" sz="1200" baseline="0">
              <a:solidFill>
                <a:srgbClr val="0000FF"/>
              </a:solidFill>
            </a:rPr>
            <a:t>, set  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V_Tempset = 1.25V - {</a:t>
          </a:r>
          <a:r>
            <a:rPr lang="en-US" sz="1200" baseline="0">
              <a:solidFill>
                <a:srgbClr val="C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25C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-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10C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} * 38mV/C = 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0.68V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.... </a:t>
          </a:r>
          <a:r>
            <a:rPr lang="en-US" sz="1200" baseline="0">
              <a:solidFill>
                <a:srgbClr val="00B05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Cooling Mode</a:t>
          </a:r>
          <a:endParaRPr lang="en-US" sz="1200">
            <a:solidFill>
              <a:srgbClr val="00B05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200">
              <a:solidFill>
                <a:srgbClr val="FF0000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50C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cool down to ...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10C</a:t>
          </a:r>
          <a:endParaRPr lang="en-US" sz="1200">
            <a:solidFill>
              <a:srgbClr val="FF00FF"/>
            </a:solidFill>
          </a:endParaRPr>
        </a:p>
        <a:p>
          <a:endParaRPr lang="en-US" sz="1200">
            <a:solidFill>
              <a:srgbClr val="FF0000"/>
            </a:solidFill>
          </a:endParaRPr>
        </a:p>
        <a:p>
          <a:r>
            <a:rPr lang="en-US" sz="1200">
              <a:solidFill>
                <a:srgbClr val="FF0000"/>
              </a:solidFill>
            </a:rPr>
            <a:t>Note:  V_Tempout (=Vout1)</a:t>
          </a:r>
          <a:r>
            <a:rPr lang="en-US" sz="1200" baseline="0">
              <a:solidFill>
                <a:srgbClr val="FF0000"/>
              </a:solidFill>
            </a:rPr>
            <a:t> = V_Tempset (V_IN2P) ..... after certain run time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787400</xdr:colOff>
      <xdr:row>51</xdr:row>
      <xdr:rowOff>19050</xdr:rowOff>
    </xdr:from>
    <xdr:ext cx="2114550" cy="1088838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A218684-4559-412B-B4E9-53DE44A8B3A7}"/>
            </a:ext>
          </a:extLst>
        </xdr:cNvPr>
        <xdr:cNvSpPr txBox="1"/>
      </xdr:nvSpPr>
      <xdr:spPr>
        <a:xfrm>
          <a:off x="5254625" y="9915525"/>
          <a:ext cx="2114550" cy="108883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>
              <a:solidFill>
                <a:srgbClr val="FF0000"/>
              </a:solidFill>
            </a:rPr>
            <a:t>Example:</a:t>
          </a:r>
        </a:p>
        <a:p>
          <a:r>
            <a:rPr lang="en-US" sz="1000">
              <a:solidFill>
                <a:srgbClr val="FF0000"/>
              </a:solidFill>
            </a:rPr>
            <a:t>T_Low</a:t>
          </a:r>
          <a:r>
            <a:rPr lang="en-US" sz="1000" baseline="0">
              <a:solidFill>
                <a:srgbClr val="FF0000"/>
              </a:solidFill>
            </a:rPr>
            <a:t> = 0C</a:t>
          </a:r>
        </a:p>
        <a:p>
          <a:r>
            <a:rPr lang="en-US" sz="1000" baseline="0">
              <a:solidFill>
                <a:srgbClr val="FF0000"/>
              </a:solidFill>
            </a:rPr>
            <a:t>T_Mid = 25C (Vout1 = 1.25V)</a:t>
          </a:r>
        </a:p>
        <a:p>
          <a:r>
            <a:rPr lang="en-US" sz="1000" baseline="0">
              <a:solidFill>
                <a:srgbClr val="FF0000"/>
              </a:solidFill>
            </a:rPr>
            <a:t>T_High= 50C</a:t>
          </a:r>
        </a:p>
        <a:p>
          <a:endParaRPr lang="en-US" sz="800" baseline="0">
            <a:solidFill>
              <a:srgbClr val="FF0000"/>
            </a:solidFill>
          </a:endParaRPr>
        </a:p>
        <a:p>
          <a:r>
            <a:rPr lang="en-US" sz="1100" baseline="0">
              <a:solidFill>
                <a:srgbClr val="FF00FF"/>
              </a:solidFill>
            </a:rPr>
            <a:t>should set T_Mid at Vout1=1.25V</a:t>
          </a:r>
          <a:endParaRPr lang="en-US" sz="1100">
            <a:solidFill>
              <a:srgbClr val="FF00FF"/>
            </a:solidFill>
          </a:endParaRPr>
        </a:p>
      </xdr:txBody>
    </xdr:sp>
    <xdr:clientData/>
  </xdr:oneCellAnchor>
  <xdr:twoCellAnchor editAs="oneCell">
    <xdr:from>
      <xdr:col>1</xdr:col>
      <xdr:colOff>341974</xdr:colOff>
      <xdr:row>40</xdr:row>
      <xdr:rowOff>282575</xdr:rowOff>
    </xdr:from>
    <xdr:to>
      <xdr:col>6</xdr:col>
      <xdr:colOff>307974</xdr:colOff>
      <xdr:row>60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0815613-8616-4141-8C55-40E33EE64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9199" y="7874000"/>
          <a:ext cx="3776000" cy="3736975"/>
        </a:xfrm>
        <a:prstGeom prst="rect">
          <a:avLst/>
        </a:prstGeom>
      </xdr:spPr>
    </xdr:pic>
    <xdr:clientData/>
  </xdr:twoCellAnchor>
  <xdr:twoCellAnchor>
    <xdr:from>
      <xdr:col>0</xdr:col>
      <xdr:colOff>28574</xdr:colOff>
      <xdr:row>2</xdr:row>
      <xdr:rowOff>76201</xdr:rowOff>
    </xdr:from>
    <xdr:to>
      <xdr:col>9</xdr:col>
      <xdr:colOff>1104900</xdr:colOff>
      <xdr:row>11</xdr:row>
      <xdr:rowOff>19050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B45C57B8-5250-4E5B-AC37-6DD9441EC79C}"/>
            </a:ext>
          </a:extLst>
        </xdr:cNvPr>
        <xdr:cNvSpPr/>
      </xdr:nvSpPr>
      <xdr:spPr>
        <a:xfrm>
          <a:off x="28574" y="438151"/>
          <a:ext cx="7972426" cy="157162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300" i="1">
              <a:solidFill>
                <a:srgbClr val="0000FF"/>
              </a:solidFill>
            </a:rPr>
            <a:t>In this sample calculation, the </a:t>
          </a:r>
          <a:r>
            <a:rPr lang="en-US" sz="1300" b="1" i="1">
              <a:solidFill>
                <a:srgbClr val="0000FF"/>
              </a:solidFill>
            </a:rPr>
            <a:t>temperature</a:t>
          </a:r>
          <a:r>
            <a:rPr lang="en-US" sz="1300" b="1" i="1" baseline="0">
              <a:solidFill>
                <a:srgbClr val="0000FF"/>
              </a:solidFill>
            </a:rPr>
            <a:t> range is set from </a:t>
          </a:r>
          <a:r>
            <a:rPr lang="en-US" sz="1300" b="1" i="1" baseline="0">
              <a:solidFill>
                <a:srgbClr val="FF0000"/>
              </a:solidFill>
            </a:rPr>
            <a:t>0°C to 50°C with </a:t>
          </a:r>
          <a:r>
            <a:rPr lang="en-US" sz="1300" b="1" i="1" baseline="0">
              <a:solidFill>
                <a:srgbClr val="FF00FF"/>
              </a:solidFill>
            </a:rPr>
            <a:t>25°C</a:t>
          </a:r>
          <a:r>
            <a:rPr lang="en-US" sz="1300" b="1" i="1" baseline="0">
              <a:solidFill>
                <a:srgbClr val="FF0000"/>
              </a:solidFill>
            </a:rPr>
            <a:t> </a:t>
          </a:r>
          <a:r>
            <a:rPr lang="en-US" sz="1300" b="1" i="1" baseline="0">
              <a:solidFill>
                <a:srgbClr val="0000FF"/>
              </a:solidFill>
            </a:rPr>
            <a:t>as the cente</a:t>
          </a:r>
          <a:r>
            <a:rPr lang="en-US" sz="1300" i="1" baseline="0">
              <a:solidFill>
                <a:srgbClr val="0000FF"/>
              </a:solidFill>
            </a:rPr>
            <a:t> </a:t>
          </a:r>
          <a:r>
            <a:rPr lang="en-US" sz="1300" i="1" baseline="0">
              <a:solidFill>
                <a:srgbClr val="FF00FF"/>
              </a:solidFill>
            </a:rPr>
            <a:t>(T_mid). </a:t>
          </a:r>
        </a:p>
        <a:p>
          <a:pPr algn="l"/>
          <a:r>
            <a:rPr lang="en-US" sz="1300" i="1" baseline="0">
              <a:solidFill>
                <a:srgbClr val="0000FF"/>
              </a:solidFill>
            </a:rPr>
            <a:t>After calculation, the standard-value of resistor is given which is nearest to the computed value. 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Note: </a:t>
          </a:r>
          <a:r>
            <a:rPr lang="en-US" sz="1300" b="1" i="1" baseline="0">
              <a:solidFill>
                <a:srgbClr val="00B050"/>
              </a:solidFill>
            </a:rPr>
            <a:t>T_mid </a:t>
          </a:r>
          <a:r>
            <a:rPr lang="en-US" sz="1300" i="1" baseline="0">
              <a:solidFill>
                <a:srgbClr val="FF00FF"/>
              </a:solidFill>
            </a:rPr>
            <a:t>is the Temperature where the object locates (Laser diode) </a:t>
          </a:r>
          <a:r>
            <a:rPr lang="en-US" sz="1300" b="1" i="1" u="sng" baseline="0">
              <a:solidFill>
                <a:srgbClr val="00B050"/>
              </a:solidFill>
            </a:rPr>
            <a:t>when I_TEC = 0A</a:t>
          </a:r>
          <a:r>
            <a:rPr lang="en-US" sz="1300" i="1" baseline="0">
              <a:solidFill>
                <a:srgbClr val="FF00FF"/>
              </a:solidFill>
            </a:rPr>
            <a:t>, in this case 25C.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From T_mid, add/minus +/- 25C to create the range from "0C to 50C" </a:t>
          </a:r>
          <a:r>
            <a:rPr lang="en-US" sz="1300" i="1" baseline="0">
              <a:solidFill>
                <a:srgbClr val="00B050"/>
              </a:solidFill>
            </a:rPr>
            <a:t>(Hi-Side Temp = 50C).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For low RFB (below 20k), set Temp-range such that </a:t>
          </a:r>
          <a:r>
            <a:rPr lang="en-US" sz="1300" i="1" baseline="0">
              <a:solidFill>
                <a:srgbClr val="00B050"/>
              </a:solidFill>
            </a:rPr>
            <a:t>Hi-Side Temp &gt; 60C</a:t>
          </a:r>
          <a:r>
            <a:rPr lang="en-US" sz="1300" i="1" baseline="0">
              <a:solidFill>
                <a:srgbClr val="FF00FF"/>
              </a:solidFill>
            </a:rPr>
            <a:t>. The larger Hi-Side Temp, the lower RFB.</a:t>
          </a:r>
        </a:p>
        <a:p>
          <a:pPr algn="l"/>
          <a:r>
            <a:rPr lang="en-US" sz="1300" i="1" baseline="0">
              <a:solidFill>
                <a:srgbClr val="0070C0"/>
              </a:solidFill>
            </a:rPr>
            <a:t>* For T_target = 10C, set V_IN2P = 0.68V (Table at bottom, Cooling mode), and I_TEC flows from TEC+ to TEC-</a:t>
          </a:r>
        </a:p>
        <a:p>
          <a:pPr algn="l"/>
          <a:r>
            <a:rPr lang="en-US" sz="1300" b="0" i="1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* For T_target = 40C, set V_IN2P = 1.82V (Table at bottom, Heating mode), and I_TEC flows from TEC- to TEC+</a:t>
          </a:r>
        </a:p>
      </xdr:txBody>
    </xdr:sp>
    <xdr:clientData/>
  </xdr:twoCellAnchor>
  <xdr:twoCellAnchor editAs="oneCell">
    <xdr:from>
      <xdr:col>10</xdr:col>
      <xdr:colOff>400050</xdr:colOff>
      <xdr:row>3</xdr:row>
      <xdr:rowOff>76200</xdr:rowOff>
    </xdr:from>
    <xdr:to>
      <xdr:col>17</xdr:col>
      <xdr:colOff>598096</xdr:colOff>
      <xdr:row>33</xdr:row>
      <xdr:rowOff>101600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C20FA0B-0786-4930-821D-0DC030776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58175" y="619125"/>
          <a:ext cx="6132121" cy="5778500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16</xdr:row>
      <xdr:rowOff>152400</xdr:rowOff>
    </xdr:from>
    <xdr:to>
      <xdr:col>5</xdr:col>
      <xdr:colOff>9525</xdr:colOff>
      <xdr:row>18</xdr:row>
      <xdr:rowOff>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CF65D1A2-F6F2-4B13-BBBE-24E8A7BA2B77}"/>
            </a:ext>
          </a:extLst>
        </xdr:cNvPr>
        <xdr:cNvCxnSpPr/>
      </xdr:nvCxnSpPr>
      <xdr:spPr>
        <a:xfrm flipH="1">
          <a:off x="2657475" y="3048000"/>
          <a:ext cx="781050" cy="20955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31</xdr:row>
      <xdr:rowOff>88903</xdr:rowOff>
    </xdr:from>
    <xdr:to>
      <xdr:col>4</xdr:col>
      <xdr:colOff>40640</xdr:colOff>
      <xdr:row>34</xdr:row>
      <xdr:rowOff>38993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A4CD7E-5E70-4020-9C8A-A707706CE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5822953"/>
          <a:ext cx="2577465" cy="52159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76201</xdr:colOff>
      <xdr:row>13</xdr:row>
      <xdr:rowOff>171450</xdr:rowOff>
    </xdr:from>
    <xdr:to>
      <xdr:col>2</xdr:col>
      <xdr:colOff>78741</xdr:colOff>
      <xdr:row>17</xdr:row>
      <xdr:rowOff>27608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1641B9-A93B-42ED-B208-60272CED7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2343150"/>
          <a:ext cx="1336040" cy="580058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476251</xdr:colOff>
      <xdr:row>25</xdr:row>
      <xdr:rowOff>38100</xdr:rowOff>
    </xdr:from>
    <xdr:to>
      <xdr:col>5</xdr:col>
      <xdr:colOff>607194</xdr:colOff>
      <xdr:row>28</xdr:row>
      <xdr:rowOff>27940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9D69E36-633F-443C-A130-496403E26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3176" y="4591050"/>
          <a:ext cx="1493018" cy="56134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19</xdr:col>
      <xdr:colOff>446038</xdr:colOff>
      <xdr:row>2</xdr:row>
      <xdr:rowOff>73025</xdr:rowOff>
    </xdr:from>
    <xdr:to>
      <xdr:col>28</xdr:col>
      <xdr:colOff>295275</xdr:colOff>
      <xdr:row>46</xdr:row>
      <xdr:rowOff>85725</xdr:rowOff>
    </xdr:to>
    <xdr:pic>
      <xdr:nvPicPr>
        <xdr:cNvPr id="5" name="Picture 4" descr="Image result for standard resistor values">
          <a:extLst>
            <a:ext uri="{FF2B5EF4-FFF2-40B4-BE49-F238E27FC236}">
              <a16:creationId xmlns:a16="http://schemas.microsoft.com/office/drawing/2014/main" id="{1C29E054-A13A-4B6D-9F2A-B3145895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9388" y="434975"/>
          <a:ext cx="4821287" cy="877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69</xdr:row>
      <xdr:rowOff>133350</xdr:rowOff>
    </xdr:from>
    <xdr:to>
      <xdr:col>5</xdr:col>
      <xdr:colOff>322761</xdr:colOff>
      <xdr:row>72</xdr:row>
      <xdr:rowOff>173990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FB601A2-EE59-4A9C-A350-03AE151F5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09700" y="13515975"/>
          <a:ext cx="2342061" cy="61214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6</xdr:col>
      <xdr:colOff>466724</xdr:colOff>
      <xdr:row>69</xdr:row>
      <xdr:rowOff>123995</xdr:rowOff>
    </xdr:from>
    <xdr:to>
      <xdr:col>9</xdr:col>
      <xdr:colOff>78950</xdr:colOff>
      <xdr:row>75</xdr:row>
      <xdr:rowOff>66482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743091F-77B4-42E7-B888-0CBCE1214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33949" y="13506620"/>
          <a:ext cx="2041101" cy="1085487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76</xdr:row>
      <xdr:rowOff>19051</xdr:rowOff>
    </xdr:from>
    <xdr:to>
      <xdr:col>6</xdr:col>
      <xdr:colOff>381000</xdr:colOff>
      <xdr:row>77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34792253-006F-43F6-B265-4B54FF2D5EEA}"/>
            </a:ext>
          </a:extLst>
        </xdr:cNvPr>
        <xdr:cNvCxnSpPr/>
      </xdr:nvCxnSpPr>
      <xdr:spPr>
        <a:xfrm flipH="1" flipV="1">
          <a:off x="3505201" y="14839951"/>
          <a:ext cx="1343024" cy="2476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104776</xdr:colOff>
      <xdr:row>80</xdr:row>
      <xdr:rowOff>123825</xdr:rowOff>
    </xdr:from>
    <xdr:to>
      <xdr:col>6</xdr:col>
      <xdr:colOff>400050</xdr:colOff>
      <xdr:row>82</xdr:row>
      <xdr:rowOff>38100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FC4C130C-AB0B-41FD-876D-F1446E6DC6AD}"/>
            </a:ext>
          </a:extLst>
        </xdr:cNvPr>
        <xdr:cNvCxnSpPr/>
      </xdr:nvCxnSpPr>
      <xdr:spPr>
        <a:xfrm flipH="1">
          <a:off x="3533776" y="15706725"/>
          <a:ext cx="1333499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463550</xdr:colOff>
      <xdr:row>77</xdr:row>
      <xdr:rowOff>6350</xdr:rowOff>
    </xdr:from>
    <xdr:to>
      <xdr:col>9</xdr:col>
      <xdr:colOff>762000</xdr:colOff>
      <xdr:row>81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378862A4-8B2B-465D-A2B0-B2B8D6CE881B}"/>
            </a:ext>
          </a:extLst>
        </xdr:cNvPr>
        <xdr:cNvSpPr/>
      </xdr:nvSpPr>
      <xdr:spPr>
        <a:xfrm>
          <a:off x="4930775" y="15017750"/>
          <a:ext cx="2727325" cy="793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 i="1">
              <a:solidFill>
                <a:srgbClr val="FF0000"/>
              </a:solidFill>
            </a:rPr>
            <a:t>102k</a:t>
          </a:r>
          <a:r>
            <a:rPr lang="el-GR" sz="1600" b="1" i="1">
              <a:solidFill>
                <a:srgbClr val="FF0000"/>
              </a:solidFill>
            </a:rPr>
            <a:t>Ω</a:t>
          </a:r>
          <a:r>
            <a:rPr lang="en-US" sz="1600" b="1" i="1">
              <a:solidFill>
                <a:sysClr val="windowText" lastClr="000000"/>
              </a:solidFill>
            </a:rPr>
            <a:t> </a:t>
          </a:r>
          <a:r>
            <a:rPr lang="en-US" sz="1200" b="1" i="1">
              <a:solidFill>
                <a:sysClr val="windowText" lastClr="000000"/>
              </a:solidFill>
            </a:rPr>
            <a:t>is the</a:t>
          </a:r>
          <a:r>
            <a:rPr lang="en-US" sz="1200" b="1" i="1" baseline="0">
              <a:solidFill>
                <a:sysClr val="windowText" lastClr="000000"/>
              </a:solidFill>
            </a:rPr>
            <a:t> standard value of resistor that can be chosen for the computed value of R</a:t>
          </a:r>
          <a:r>
            <a:rPr lang="en-US" sz="1200" b="1" i="1" baseline="-25000">
              <a:solidFill>
                <a:sysClr val="windowText" lastClr="000000"/>
              </a:solidFill>
            </a:rPr>
            <a:t>FB</a:t>
          </a:r>
          <a:r>
            <a:rPr lang="en-US" sz="1100" baseline="-25000"/>
            <a:t>.</a:t>
          </a:r>
        </a:p>
      </xdr:txBody>
    </xdr:sp>
    <xdr:clientData/>
  </xdr:twoCellAnchor>
  <xdr:twoCellAnchor>
    <xdr:from>
      <xdr:col>0</xdr:col>
      <xdr:colOff>495300</xdr:colOff>
      <xdr:row>88</xdr:row>
      <xdr:rowOff>66675</xdr:rowOff>
    </xdr:from>
    <xdr:to>
      <xdr:col>9</xdr:col>
      <xdr:colOff>457200</xdr:colOff>
      <xdr:row>92</xdr:row>
      <xdr:rowOff>101600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162206EB-7FF6-44ED-B90B-896C9FBD082C}"/>
            </a:ext>
          </a:extLst>
        </xdr:cNvPr>
        <xdr:cNvSpPr/>
      </xdr:nvSpPr>
      <xdr:spPr>
        <a:xfrm>
          <a:off x="495300" y="17287875"/>
          <a:ext cx="6858000" cy="7969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i="1">
              <a:solidFill>
                <a:srgbClr val="0000FF"/>
              </a:solidFill>
            </a:rPr>
            <a:t>With</a:t>
          </a:r>
          <a:r>
            <a:rPr lang="en-US" sz="1400" b="0" i="1" baseline="0">
              <a:solidFill>
                <a:srgbClr val="0000FF"/>
              </a:solidFill>
            </a:rPr>
            <a:t> the obtain values, we can also use the derived OUT1 vs. TEMP curve to set the TEMPSET  voltage in the IN2P pin.</a:t>
          </a:r>
          <a:endParaRPr lang="en-US" sz="1400" b="0" i="1">
            <a:solidFill>
              <a:srgbClr val="0000FF"/>
            </a:solidFill>
          </a:endParaRPr>
        </a:p>
      </xdr:txBody>
    </xdr:sp>
    <xdr:clientData/>
  </xdr:twoCellAnchor>
  <xdr:twoCellAnchor>
    <xdr:from>
      <xdr:col>9</xdr:col>
      <xdr:colOff>377827</xdr:colOff>
      <xdr:row>95</xdr:row>
      <xdr:rowOff>92076</xdr:rowOff>
    </xdr:from>
    <xdr:to>
      <xdr:col>17</xdr:col>
      <xdr:colOff>114300</xdr:colOff>
      <xdr:row>111</xdr:row>
      <xdr:rowOff>76200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ACEDB7A-D93C-405B-A44F-2740E0313786}"/>
            </a:ext>
          </a:extLst>
        </xdr:cNvPr>
        <xdr:cNvSpPr txBox="1"/>
      </xdr:nvSpPr>
      <xdr:spPr>
        <a:xfrm>
          <a:off x="7273927" y="18580101"/>
          <a:ext cx="6518273" cy="3222624"/>
        </a:xfrm>
        <a:prstGeom prst="rect">
          <a:avLst/>
        </a:prstGeom>
        <a:solidFill>
          <a:srgbClr val="CC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C00000"/>
              </a:solidFill>
            </a:rPr>
            <a:t>                  ====== Explanation</a:t>
          </a:r>
          <a:r>
            <a:rPr lang="en-US" sz="1200" baseline="0">
              <a:solidFill>
                <a:srgbClr val="C00000"/>
              </a:solidFill>
            </a:rPr>
            <a:t> =====</a:t>
          </a:r>
          <a:endParaRPr lang="en-US" sz="1200">
            <a:solidFill>
              <a:srgbClr val="C00000"/>
            </a:solidFill>
          </a:endParaRPr>
        </a:p>
        <a:p>
          <a:r>
            <a:rPr lang="en-US" sz="1200">
              <a:solidFill>
                <a:srgbClr val="FF00FF"/>
              </a:solidFill>
            </a:rPr>
            <a:t>Example: Temp</a:t>
          </a:r>
          <a:r>
            <a:rPr lang="en-US" sz="1200" baseline="0">
              <a:solidFill>
                <a:srgbClr val="FF00FF"/>
              </a:solidFill>
            </a:rPr>
            <a:t> Range from 30C to 30C (T_range = 10C)</a:t>
          </a:r>
        </a:p>
        <a:p>
          <a:r>
            <a:rPr lang="en-US" sz="1200" baseline="0">
              <a:solidFill>
                <a:srgbClr val="FF00FF"/>
              </a:solidFill>
            </a:rPr>
            <a:t>Set Vout1 range: 0.3V to 2.2V (Range = 1.9V)   &gt;&gt;&gt;&gt;  TVC = 1.9V/10C = 190mV/C</a:t>
          </a:r>
        </a:p>
        <a:p>
          <a:r>
            <a:rPr lang="en-US" sz="1200" baseline="0">
              <a:solidFill>
                <a:srgbClr val="0070C0"/>
              </a:solidFill>
            </a:rPr>
            <a:t>(TVC: Temperature to Voltage Coefficient of Thermistor)</a:t>
          </a:r>
        </a:p>
        <a:p>
          <a:r>
            <a:rPr lang="en-US" sz="1200" baseline="0">
              <a:solidFill>
                <a:srgbClr val="0070C0"/>
              </a:solidFill>
            </a:rPr>
            <a:t>Each Thermistor has different TVC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From: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T_Hot = 30C (Vout1 = 2.2V)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T_Mid = </a:t>
          </a:r>
          <a:r>
            <a:rPr lang="en-US" sz="1200" baseline="0">
              <a:solidFill>
                <a:srgbClr val="C00000"/>
              </a:solidFill>
            </a:rPr>
            <a:t>25C</a:t>
          </a:r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 (Vout1 = 1.25V) ...... &lt;&lt;&lt; </a:t>
          </a:r>
          <a:r>
            <a:rPr lang="en-US" sz="1200" baseline="0">
              <a:solidFill>
                <a:srgbClr val="FF00FF"/>
              </a:solidFill>
            </a:rPr>
            <a:t>Target Temperature (T_Mid)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T_Cold = 20C (Vout1 = 0.3V)</a:t>
          </a:r>
        </a:p>
        <a:p>
          <a:r>
            <a:rPr lang="en-US" sz="1200" baseline="0">
              <a:solidFill>
                <a:srgbClr val="0000FF"/>
              </a:solidFill>
            </a:rPr>
            <a:t>Then, examle:</a:t>
          </a:r>
        </a:p>
        <a:p>
          <a:r>
            <a:rPr lang="en-US" sz="1200" baseline="0">
              <a:solidFill>
                <a:srgbClr val="0000FF"/>
              </a:solidFill>
            </a:rPr>
            <a:t>At Tamp = </a:t>
          </a:r>
          <a:r>
            <a:rPr lang="en-US" sz="1200" baseline="0">
              <a:solidFill>
                <a:srgbClr val="FF00FF"/>
              </a:solidFill>
            </a:rPr>
            <a:t>28C</a:t>
          </a:r>
          <a:r>
            <a:rPr lang="en-US" sz="1200" baseline="0">
              <a:solidFill>
                <a:srgbClr val="0000FF"/>
              </a:solidFill>
            </a:rPr>
            <a:t>,  set V_Tempset = 1.25V - {</a:t>
          </a:r>
          <a:r>
            <a:rPr lang="en-US" sz="1200" baseline="0">
              <a:solidFill>
                <a:srgbClr val="C00000"/>
              </a:solidFill>
            </a:rPr>
            <a:t>25C</a:t>
          </a:r>
          <a:r>
            <a:rPr lang="en-US" sz="1200" baseline="0">
              <a:solidFill>
                <a:srgbClr val="0000FF"/>
              </a:solidFill>
            </a:rPr>
            <a:t>- </a:t>
          </a:r>
          <a:r>
            <a:rPr lang="en-US" sz="1200" baseline="0">
              <a:solidFill>
                <a:srgbClr val="FF00FF"/>
              </a:solidFill>
            </a:rPr>
            <a:t>28C</a:t>
          </a:r>
          <a:r>
            <a:rPr lang="en-US" sz="1200" baseline="0">
              <a:solidFill>
                <a:srgbClr val="0000FF"/>
              </a:solidFill>
            </a:rPr>
            <a:t>} * 190mV/C = </a:t>
          </a:r>
          <a:r>
            <a:rPr lang="en-US" sz="1200" baseline="0">
              <a:solidFill>
                <a:srgbClr val="FF00FF"/>
              </a:solidFill>
            </a:rPr>
            <a:t>1.82V </a:t>
          </a:r>
          <a:r>
            <a:rPr lang="en-US" sz="1200" baseline="0">
              <a:solidFill>
                <a:srgbClr val="0000FF"/>
              </a:solidFill>
            </a:rPr>
            <a:t>.... </a:t>
          </a:r>
          <a:r>
            <a:rPr lang="en-US" sz="1200" baseline="0">
              <a:solidFill>
                <a:srgbClr val="FF0000"/>
              </a:solidFill>
            </a:rPr>
            <a:t>Heating Mode</a:t>
          </a:r>
        </a:p>
        <a:p>
          <a:r>
            <a:rPr lang="en-US" sz="1200" baseline="0">
              <a:solidFill>
                <a:srgbClr val="FF00FF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25C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Heat up to ...... 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28C</a:t>
          </a:r>
          <a:endParaRPr lang="en-US" sz="1200" baseline="0">
            <a:solidFill>
              <a:srgbClr val="FF00FF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rgbClr val="0000FF"/>
              </a:solidFill>
            </a:rPr>
            <a:t>At Tamp = </a:t>
          </a:r>
          <a:r>
            <a:rPr lang="en-US" sz="1200" baseline="0">
              <a:solidFill>
                <a:srgbClr val="FF00FF"/>
              </a:solidFill>
            </a:rPr>
            <a:t>22C</a:t>
          </a:r>
          <a:r>
            <a:rPr lang="en-US" sz="1200" baseline="0">
              <a:solidFill>
                <a:srgbClr val="0000FF"/>
              </a:solidFill>
            </a:rPr>
            <a:t>, set  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V_Tempset = 1.25V - {</a:t>
          </a:r>
          <a:r>
            <a:rPr lang="en-US" sz="1200" baseline="0">
              <a:solidFill>
                <a:srgbClr val="C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25C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-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22C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} * 190mV/C = 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0.68V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.... </a:t>
          </a:r>
          <a:r>
            <a:rPr lang="en-US" sz="1200" baseline="0">
              <a:solidFill>
                <a:srgbClr val="00B05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Cooling Mode</a:t>
          </a:r>
          <a:endParaRPr lang="en-US" sz="1200">
            <a:solidFill>
              <a:srgbClr val="00B05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200">
              <a:solidFill>
                <a:srgbClr val="FF0000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25C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cool down to ...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22C</a:t>
          </a:r>
          <a:endParaRPr lang="en-US" sz="1200">
            <a:solidFill>
              <a:srgbClr val="FF00FF"/>
            </a:solidFill>
          </a:endParaRPr>
        </a:p>
        <a:p>
          <a:endParaRPr lang="en-US" sz="1200">
            <a:solidFill>
              <a:srgbClr val="FF0000"/>
            </a:solidFill>
          </a:endParaRPr>
        </a:p>
        <a:p>
          <a:r>
            <a:rPr lang="en-US" sz="1200">
              <a:solidFill>
                <a:srgbClr val="FF0000"/>
              </a:solidFill>
            </a:rPr>
            <a:t>Note:  V_Tempout (=Vout1)</a:t>
          </a:r>
          <a:r>
            <a:rPr lang="en-US" sz="1200" baseline="0">
              <a:solidFill>
                <a:srgbClr val="FF0000"/>
              </a:solidFill>
            </a:rPr>
            <a:t> = V_Tempset (V_IN2P) ....... after certain run time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787400</xdr:colOff>
      <xdr:row>51</xdr:row>
      <xdr:rowOff>19050</xdr:rowOff>
    </xdr:from>
    <xdr:ext cx="2114550" cy="1088838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50EC9D2-BF95-46F8-857C-4EAEFB9A6957}"/>
            </a:ext>
          </a:extLst>
        </xdr:cNvPr>
        <xdr:cNvSpPr txBox="1"/>
      </xdr:nvSpPr>
      <xdr:spPr>
        <a:xfrm>
          <a:off x="5254625" y="9915525"/>
          <a:ext cx="2114550" cy="108883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>
              <a:solidFill>
                <a:srgbClr val="FF0000"/>
              </a:solidFill>
            </a:rPr>
            <a:t>Example:</a:t>
          </a:r>
        </a:p>
        <a:p>
          <a:r>
            <a:rPr lang="en-US" sz="1000">
              <a:solidFill>
                <a:srgbClr val="FF0000"/>
              </a:solidFill>
            </a:rPr>
            <a:t>T_Low</a:t>
          </a:r>
          <a:r>
            <a:rPr lang="en-US" sz="1000" baseline="0">
              <a:solidFill>
                <a:srgbClr val="FF0000"/>
              </a:solidFill>
            </a:rPr>
            <a:t> = 20C</a:t>
          </a:r>
        </a:p>
        <a:p>
          <a:r>
            <a:rPr lang="en-US" sz="1000" baseline="0">
              <a:solidFill>
                <a:srgbClr val="FF0000"/>
              </a:solidFill>
            </a:rPr>
            <a:t>T_Mid = 25C (Vout1 = 1.25V)</a:t>
          </a:r>
        </a:p>
        <a:p>
          <a:r>
            <a:rPr lang="en-US" sz="1000" baseline="0">
              <a:solidFill>
                <a:srgbClr val="FF0000"/>
              </a:solidFill>
            </a:rPr>
            <a:t>T_High= 30C</a:t>
          </a:r>
        </a:p>
        <a:p>
          <a:endParaRPr lang="en-US" sz="800" baseline="0">
            <a:solidFill>
              <a:srgbClr val="FF0000"/>
            </a:solidFill>
          </a:endParaRPr>
        </a:p>
        <a:p>
          <a:r>
            <a:rPr lang="en-US" sz="1100" baseline="0">
              <a:solidFill>
                <a:srgbClr val="FF00FF"/>
              </a:solidFill>
            </a:rPr>
            <a:t>should set T_Mid at Vout1=1.25V</a:t>
          </a:r>
          <a:endParaRPr lang="en-US" sz="1100">
            <a:solidFill>
              <a:srgbClr val="FF00FF"/>
            </a:solidFill>
          </a:endParaRPr>
        </a:p>
      </xdr:txBody>
    </xdr:sp>
    <xdr:clientData/>
  </xdr:oneCellAnchor>
  <xdr:twoCellAnchor editAs="oneCell">
    <xdr:from>
      <xdr:col>1</xdr:col>
      <xdr:colOff>341974</xdr:colOff>
      <xdr:row>40</xdr:row>
      <xdr:rowOff>282575</xdr:rowOff>
    </xdr:from>
    <xdr:to>
      <xdr:col>6</xdr:col>
      <xdr:colOff>307974</xdr:colOff>
      <xdr:row>60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1E5D368-044F-4E89-B56D-AE3A17025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9199" y="7874000"/>
          <a:ext cx="3776000" cy="37369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57150</xdr:rowOff>
    </xdr:from>
    <xdr:to>
      <xdr:col>9</xdr:col>
      <xdr:colOff>904875</xdr:colOff>
      <xdr:row>10</xdr:row>
      <xdr:rowOff>180974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DFB72906-5865-4B24-B37C-7C79216A6F33}"/>
            </a:ext>
          </a:extLst>
        </xdr:cNvPr>
        <xdr:cNvSpPr/>
      </xdr:nvSpPr>
      <xdr:spPr>
        <a:xfrm>
          <a:off x="0" y="419100"/>
          <a:ext cx="7800975" cy="157162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300" i="1">
              <a:solidFill>
                <a:srgbClr val="0000FF"/>
              </a:solidFill>
            </a:rPr>
            <a:t>In this sample calculation, the </a:t>
          </a:r>
          <a:r>
            <a:rPr lang="en-US" sz="1300" b="1" i="1">
              <a:solidFill>
                <a:srgbClr val="0000FF"/>
              </a:solidFill>
            </a:rPr>
            <a:t>temperature</a:t>
          </a:r>
          <a:r>
            <a:rPr lang="en-US" sz="1300" b="1" i="1" baseline="0">
              <a:solidFill>
                <a:srgbClr val="0000FF"/>
              </a:solidFill>
            </a:rPr>
            <a:t> range is set from </a:t>
          </a:r>
          <a:r>
            <a:rPr lang="en-US" sz="1300" b="1" i="1" baseline="0">
              <a:solidFill>
                <a:srgbClr val="FF0000"/>
              </a:solidFill>
            </a:rPr>
            <a:t>20°C to 30°C with </a:t>
          </a:r>
          <a:r>
            <a:rPr lang="en-US" sz="1300" b="1" i="1" baseline="0">
              <a:solidFill>
                <a:srgbClr val="FF00FF"/>
              </a:solidFill>
            </a:rPr>
            <a:t>25°C</a:t>
          </a:r>
          <a:r>
            <a:rPr lang="en-US" sz="1300" b="1" i="1" baseline="0">
              <a:solidFill>
                <a:srgbClr val="FF0000"/>
              </a:solidFill>
            </a:rPr>
            <a:t> </a:t>
          </a:r>
          <a:r>
            <a:rPr lang="en-US" sz="1300" b="1" i="1" baseline="0">
              <a:solidFill>
                <a:srgbClr val="0000FF"/>
              </a:solidFill>
            </a:rPr>
            <a:t>as the cente</a:t>
          </a:r>
          <a:r>
            <a:rPr lang="en-US" sz="1300" i="1" baseline="0">
              <a:solidFill>
                <a:srgbClr val="0000FF"/>
              </a:solidFill>
            </a:rPr>
            <a:t> </a:t>
          </a:r>
          <a:r>
            <a:rPr lang="en-US" sz="1300" i="1" baseline="0">
              <a:solidFill>
                <a:srgbClr val="FF00FF"/>
              </a:solidFill>
            </a:rPr>
            <a:t>(T_mid). </a:t>
          </a:r>
        </a:p>
        <a:p>
          <a:pPr algn="l"/>
          <a:r>
            <a:rPr lang="en-US" sz="1300" i="1" baseline="0">
              <a:solidFill>
                <a:srgbClr val="0000FF"/>
              </a:solidFill>
            </a:rPr>
            <a:t>After calculation, the standard-value of resistor is given which is nearest to the computed value. 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Note: </a:t>
          </a:r>
          <a:r>
            <a:rPr lang="en-US" sz="1300" b="1" i="1" baseline="0">
              <a:solidFill>
                <a:srgbClr val="00B050"/>
              </a:solidFill>
            </a:rPr>
            <a:t>T_mid </a:t>
          </a:r>
          <a:r>
            <a:rPr lang="en-US" sz="1300" i="1" baseline="0">
              <a:solidFill>
                <a:srgbClr val="FF00FF"/>
              </a:solidFill>
            </a:rPr>
            <a:t>is the Temperature where the object locates (Laser diode) </a:t>
          </a:r>
          <a:r>
            <a:rPr lang="en-US" sz="1300" b="1" i="1" u="sng" baseline="0">
              <a:solidFill>
                <a:srgbClr val="00B050"/>
              </a:solidFill>
            </a:rPr>
            <a:t>when I_TEC = 0A</a:t>
          </a:r>
          <a:r>
            <a:rPr lang="en-US" sz="1300" i="1" baseline="0">
              <a:solidFill>
                <a:srgbClr val="FF00FF"/>
              </a:solidFill>
            </a:rPr>
            <a:t>, in this case 25C.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From T_mid, add/minus +/- 5C to create the range from "20C to 30C" </a:t>
          </a:r>
          <a:r>
            <a:rPr lang="en-US" sz="1300" i="1" baseline="0">
              <a:solidFill>
                <a:srgbClr val="00B050"/>
              </a:solidFill>
            </a:rPr>
            <a:t>(Hi-Side Temp = 30C).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For low RFB (below 20k), set Temp-range such that </a:t>
          </a:r>
          <a:r>
            <a:rPr lang="en-US" sz="1300" i="1" baseline="0">
              <a:solidFill>
                <a:srgbClr val="00B050"/>
              </a:solidFill>
            </a:rPr>
            <a:t>Hi-Side Temp &gt; 60C</a:t>
          </a:r>
          <a:r>
            <a:rPr lang="en-US" sz="1300" i="1" baseline="0">
              <a:solidFill>
                <a:srgbClr val="FF00FF"/>
              </a:solidFill>
            </a:rPr>
            <a:t>. The larger Hi-Side Temp, the lower RFB.</a:t>
          </a:r>
        </a:p>
        <a:p>
          <a:pPr algn="l"/>
          <a:r>
            <a:rPr lang="en-US" sz="1300" i="1" baseline="0">
              <a:solidFill>
                <a:srgbClr val="0070C0"/>
              </a:solidFill>
            </a:rPr>
            <a:t>* For T_target = 22C, set V_IN2P = 0.68V (Table at bottom, Cooling mode), and I_TEC flows from TEC+ to TEC-</a:t>
          </a:r>
        </a:p>
        <a:p>
          <a:pPr algn="l"/>
          <a:r>
            <a:rPr lang="en-US" sz="1300" b="0" i="1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* For T_target = 28C, set V_IN2P = 1.82V (Table at bottom, Heating mode), and I_TEC flows from TEC- to TEC+</a:t>
          </a:r>
        </a:p>
      </xdr:txBody>
    </xdr:sp>
    <xdr:clientData/>
  </xdr:twoCellAnchor>
  <xdr:twoCellAnchor editAs="oneCell">
    <xdr:from>
      <xdr:col>10</xdr:col>
      <xdr:colOff>209550</xdr:colOff>
      <xdr:row>3</xdr:row>
      <xdr:rowOff>104775</xdr:rowOff>
    </xdr:from>
    <xdr:to>
      <xdr:col>17</xdr:col>
      <xdr:colOff>407596</xdr:colOff>
      <xdr:row>33</xdr:row>
      <xdr:rowOff>130175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C5E8E10-F0C3-46B8-B62A-E86EA887C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34375" y="647700"/>
          <a:ext cx="6132121" cy="5778500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16</xdr:row>
      <xdr:rowOff>152400</xdr:rowOff>
    </xdr:from>
    <xdr:to>
      <xdr:col>5</xdr:col>
      <xdr:colOff>9525</xdr:colOff>
      <xdr:row>18</xdr:row>
      <xdr:rowOff>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69023AA7-F5D3-40D3-BB1A-227D33410E99}"/>
            </a:ext>
          </a:extLst>
        </xdr:cNvPr>
        <xdr:cNvCxnSpPr/>
      </xdr:nvCxnSpPr>
      <xdr:spPr>
        <a:xfrm flipH="1">
          <a:off x="2657475" y="3048000"/>
          <a:ext cx="781050" cy="20955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32</xdr:row>
      <xdr:rowOff>88903</xdr:rowOff>
    </xdr:from>
    <xdr:to>
      <xdr:col>4</xdr:col>
      <xdr:colOff>218440</xdr:colOff>
      <xdr:row>35</xdr:row>
      <xdr:rowOff>38993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239801-11D0-472C-8F77-F7B4E377B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5822953"/>
          <a:ext cx="2717165" cy="52159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76201</xdr:colOff>
      <xdr:row>14</xdr:row>
      <xdr:rowOff>171450</xdr:rowOff>
    </xdr:from>
    <xdr:to>
      <xdr:col>2</xdr:col>
      <xdr:colOff>256541</xdr:colOff>
      <xdr:row>18</xdr:row>
      <xdr:rowOff>30783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5C1016-3DA0-4D6C-82A8-0DF99D949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2343150"/>
          <a:ext cx="1399540" cy="583233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476251</xdr:colOff>
      <xdr:row>26</xdr:row>
      <xdr:rowOff>38100</xdr:rowOff>
    </xdr:from>
    <xdr:to>
      <xdr:col>5</xdr:col>
      <xdr:colOff>607194</xdr:colOff>
      <xdr:row>29</xdr:row>
      <xdr:rowOff>31115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FE0E83-C6BD-47B5-B411-850D8426A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66976" y="4591050"/>
          <a:ext cx="1578743" cy="564515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19</xdr:col>
      <xdr:colOff>446038</xdr:colOff>
      <xdr:row>2</xdr:row>
      <xdr:rowOff>73025</xdr:rowOff>
    </xdr:from>
    <xdr:to>
      <xdr:col>28</xdr:col>
      <xdr:colOff>292100</xdr:colOff>
      <xdr:row>46</xdr:row>
      <xdr:rowOff>95250</xdr:rowOff>
    </xdr:to>
    <xdr:pic>
      <xdr:nvPicPr>
        <xdr:cNvPr id="5" name="Picture 4" descr="Image result for standard resistor values">
          <a:extLst>
            <a:ext uri="{FF2B5EF4-FFF2-40B4-BE49-F238E27FC236}">
              <a16:creationId xmlns:a16="http://schemas.microsoft.com/office/drawing/2014/main" id="{6E138158-865F-4378-B82C-6D395C9F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7088" y="434975"/>
          <a:ext cx="5161012" cy="877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70</xdr:row>
      <xdr:rowOff>133350</xdr:rowOff>
    </xdr:from>
    <xdr:to>
      <xdr:col>5</xdr:col>
      <xdr:colOff>322761</xdr:colOff>
      <xdr:row>73</xdr:row>
      <xdr:rowOff>173990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B81DA03-9C2D-424D-94C6-F48578940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95400" y="13515975"/>
          <a:ext cx="2465886" cy="61214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6</xdr:col>
      <xdr:colOff>466724</xdr:colOff>
      <xdr:row>70</xdr:row>
      <xdr:rowOff>123995</xdr:rowOff>
    </xdr:from>
    <xdr:to>
      <xdr:col>9</xdr:col>
      <xdr:colOff>199600</xdr:colOff>
      <xdr:row>76</xdr:row>
      <xdr:rowOff>69657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D3486E-4575-4307-8981-4A94F05F4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00624" y="13506620"/>
          <a:ext cx="2171276" cy="1088662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77</xdr:row>
      <xdr:rowOff>19051</xdr:rowOff>
    </xdr:from>
    <xdr:to>
      <xdr:col>6</xdr:col>
      <xdr:colOff>381000</xdr:colOff>
      <xdr:row>78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7FC6C1B7-74C1-4515-BD14-D85AB1F83681}"/>
            </a:ext>
          </a:extLst>
        </xdr:cNvPr>
        <xdr:cNvCxnSpPr/>
      </xdr:nvCxnSpPr>
      <xdr:spPr>
        <a:xfrm flipH="1" flipV="1">
          <a:off x="3514726" y="14839951"/>
          <a:ext cx="1400174" cy="2476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104776</xdr:colOff>
      <xdr:row>81</xdr:row>
      <xdr:rowOff>123825</xdr:rowOff>
    </xdr:from>
    <xdr:to>
      <xdr:col>6</xdr:col>
      <xdr:colOff>400050</xdr:colOff>
      <xdr:row>83</xdr:row>
      <xdr:rowOff>38100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B90B7032-AB2A-443B-8B32-486225F55A77}"/>
            </a:ext>
          </a:extLst>
        </xdr:cNvPr>
        <xdr:cNvCxnSpPr/>
      </xdr:nvCxnSpPr>
      <xdr:spPr>
        <a:xfrm flipH="1">
          <a:off x="3543301" y="15706725"/>
          <a:ext cx="1390649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463550</xdr:colOff>
      <xdr:row>78</xdr:row>
      <xdr:rowOff>6350</xdr:rowOff>
    </xdr:from>
    <xdr:to>
      <xdr:col>9</xdr:col>
      <xdr:colOff>762000</xdr:colOff>
      <xdr:row>82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B136C177-E1D9-43BC-90B5-BC914A9E8296}"/>
            </a:ext>
          </a:extLst>
        </xdr:cNvPr>
        <xdr:cNvSpPr/>
      </xdr:nvSpPr>
      <xdr:spPr>
        <a:xfrm>
          <a:off x="4997450" y="15017750"/>
          <a:ext cx="2736850" cy="793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 i="1">
              <a:solidFill>
                <a:srgbClr val="FF0000"/>
              </a:solidFill>
            </a:rPr>
            <a:t>15.6</a:t>
          </a:r>
          <a:r>
            <a:rPr lang="el-GR" sz="1600" b="1" i="1">
              <a:solidFill>
                <a:srgbClr val="FF0000"/>
              </a:solidFill>
            </a:rPr>
            <a:t>Ω</a:t>
          </a:r>
          <a:r>
            <a:rPr lang="en-US" sz="1600" b="1" i="1">
              <a:solidFill>
                <a:sysClr val="windowText" lastClr="000000"/>
              </a:solidFill>
            </a:rPr>
            <a:t> </a:t>
          </a:r>
          <a:r>
            <a:rPr lang="en-US" sz="1200" b="1" i="1">
              <a:solidFill>
                <a:sysClr val="windowText" lastClr="000000"/>
              </a:solidFill>
            </a:rPr>
            <a:t>is the</a:t>
          </a:r>
          <a:r>
            <a:rPr lang="en-US" sz="1200" b="1" i="1" baseline="0">
              <a:solidFill>
                <a:sysClr val="windowText" lastClr="000000"/>
              </a:solidFill>
            </a:rPr>
            <a:t> standard value of resistor that can be chosen for the computed value of R</a:t>
          </a:r>
          <a:r>
            <a:rPr lang="en-US" sz="1200" b="1" i="1" baseline="-25000">
              <a:solidFill>
                <a:sysClr val="windowText" lastClr="000000"/>
              </a:solidFill>
            </a:rPr>
            <a:t>FB</a:t>
          </a:r>
          <a:r>
            <a:rPr lang="en-US" sz="1100" baseline="-25000"/>
            <a:t>.</a:t>
          </a:r>
        </a:p>
      </xdr:txBody>
    </xdr:sp>
    <xdr:clientData/>
  </xdr:twoCellAnchor>
  <xdr:twoCellAnchor>
    <xdr:from>
      <xdr:col>0</xdr:col>
      <xdr:colOff>495300</xdr:colOff>
      <xdr:row>89</xdr:row>
      <xdr:rowOff>66675</xdr:rowOff>
    </xdr:from>
    <xdr:to>
      <xdr:col>9</xdr:col>
      <xdr:colOff>457200</xdr:colOff>
      <xdr:row>93</xdr:row>
      <xdr:rowOff>101600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1D922460-085F-4671-A468-C1116EECADEC}"/>
            </a:ext>
          </a:extLst>
        </xdr:cNvPr>
        <xdr:cNvSpPr/>
      </xdr:nvSpPr>
      <xdr:spPr>
        <a:xfrm>
          <a:off x="495300" y="17287875"/>
          <a:ext cx="6934200" cy="7969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i="1">
              <a:solidFill>
                <a:srgbClr val="0000FF"/>
              </a:solidFill>
            </a:rPr>
            <a:t>With</a:t>
          </a:r>
          <a:r>
            <a:rPr lang="en-US" sz="1400" b="0" i="1" baseline="0">
              <a:solidFill>
                <a:srgbClr val="0000FF"/>
              </a:solidFill>
            </a:rPr>
            <a:t> the obtain values, we can also use the derived OUT1 vs. TEMP curve to set the TEMPSET  voltage in the IN2P pin.</a:t>
          </a:r>
          <a:endParaRPr lang="en-US" sz="1400" b="0" i="1">
            <a:solidFill>
              <a:srgbClr val="0000FF"/>
            </a:solidFill>
          </a:endParaRPr>
        </a:p>
      </xdr:txBody>
    </xdr:sp>
    <xdr:clientData/>
  </xdr:twoCellAnchor>
  <xdr:twoCellAnchor>
    <xdr:from>
      <xdr:col>9</xdr:col>
      <xdr:colOff>587377</xdr:colOff>
      <xdr:row>96</xdr:row>
      <xdr:rowOff>73026</xdr:rowOff>
    </xdr:from>
    <xdr:to>
      <xdr:col>16</xdr:col>
      <xdr:colOff>180975</xdr:colOff>
      <xdr:row>112</xdr:row>
      <xdr:rowOff>171450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83B3580-EAD9-4775-94E6-E23956217C2C}"/>
            </a:ext>
          </a:extLst>
        </xdr:cNvPr>
        <xdr:cNvSpPr txBox="1"/>
      </xdr:nvSpPr>
      <xdr:spPr>
        <a:xfrm>
          <a:off x="7559677" y="18561051"/>
          <a:ext cx="5927723" cy="3336924"/>
        </a:xfrm>
        <a:prstGeom prst="rect">
          <a:avLst/>
        </a:prstGeom>
        <a:solidFill>
          <a:srgbClr val="CC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C00000"/>
              </a:solidFill>
            </a:rPr>
            <a:t>                  ====== Explanation</a:t>
          </a:r>
          <a:r>
            <a:rPr lang="en-US" sz="1200" baseline="0">
              <a:solidFill>
                <a:srgbClr val="C00000"/>
              </a:solidFill>
            </a:rPr>
            <a:t> =====</a:t>
          </a:r>
          <a:endParaRPr lang="en-US" sz="1200">
            <a:solidFill>
              <a:srgbClr val="C00000"/>
            </a:solidFill>
          </a:endParaRPr>
        </a:p>
        <a:p>
          <a:r>
            <a:rPr lang="en-US" sz="1200">
              <a:solidFill>
                <a:srgbClr val="FF00FF"/>
              </a:solidFill>
            </a:rPr>
            <a:t>Example: Temp</a:t>
          </a:r>
          <a:r>
            <a:rPr lang="en-US" sz="1200" baseline="0">
              <a:solidFill>
                <a:srgbClr val="FF00FF"/>
              </a:solidFill>
            </a:rPr>
            <a:t> Range from 20C to 60C (T_range = 40C)</a:t>
          </a:r>
        </a:p>
        <a:p>
          <a:r>
            <a:rPr lang="en-US" sz="1200" baseline="0">
              <a:solidFill>
                <a:srgbClr val="FF00FF"/>
              </a:solidFill>
            </a:rPr>
            <a:t>Set Vout1 range: 0.3V to 2.2V (Range = 1.9V)   &gt;&gt;&gt;&gt;  TVC = 1.9V/40C = 47.5mV/C</a:t>
          </a:r>
        </a:p>
        <a:p>
          <a:r>
            <a:rPr lang="en-US" sz="1200" baseline="0">
              <a:solidFill>
                <a:srgbClr val="0070C0"/>
              </a:solidFill>
            </a:rPr>
            <a:t>(TVC: Temperature to Voltage Coefficient of Thermistor)</a:t>
          </a:r>
        </a:p>
        <a:p>
          <a:r>
            <a:rPr lang="en-US" sz="1200" baseline="0">
              <a:solidFill>
                <a:srgbClr val="0070C0"/>
              </a:solidFill>
            </a:rPr>
            <a:t>Each Thermistor has different TVC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From: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T_Hot = 60C (Vout1 = 2.2V)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T_Mid = </a:t>
          </a:r>
          <a:r>
            <a:rPr lang="en-US" sz="1200" baseline="0">
              <a:solidFill>
                <a:srgbClr val="C00000"/>
              </a:solidFill>
            </a:rPr>
            <a:t>40C</a:t>
          </a:r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 (Vout1 = 1.25V) ...... &lt;&lt;&lt; </a:t>
          </a:r>
          <a:r>
            <a:rPr lang="en-US" sz="1200" baseline="0">
              <a:solidFill>
                <a:srgbClr val="FF00FF"/>
              </a:solidFill>
            </a:rPr>
            <a:t>Target Temperature (T_Mid)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T_Cold = 20C (Vout1 = 0.3V)</a:t>
          </a:r>
        </a:p>
        <a:p>
          <a:r>
            <a:rPr lang="en-US" sz="1200" baseline="0">
              <a:solidFill>
                <a:srgbClr val="0000FF"/>
              </a:solidFill>
            </a:rPr>
            <a:t>Then:</a:t>
          </a:r>
        </a:p>
        <a:p>
          <a:r>
            <a:rPr lang="en-US" sz="1200" baseline="0">
              <a:solidFill>
                <a:srgbClr val="0000FF"/>
              </a:solidFill>
            </a:rPr>
            <a:t>At Tamp = </a:t>
          </a:r>
          <a:r>
            <a:rPr lang="en-US" sz="1200" baseline="0">
              <a:solidFill>
                <a:srgbClr val="FF00FF"/>
              </a:solidFill>
            </a:rPr>
            <a:t>50C</a:t>
          </a:r>
          <a:r>
            <a:rPr lang="en-US" sz="1200" baseline="0">
              <a:solidFill>
                <a:srgbClr val="0000FF"/>
              </a:solidFill>
            </a:rPr>
            <a:t>,  set V_Tempset = 1.25V - {</a:t>
          </a:r>
          <a:r>
            <a:rPr lang="en-US" sz="1200" baseline="0">
              <a:solidFill>
                <a:srgbClr val="C00000"/>
              </a:solidFill>
            </a:rPr>
            <a:t>40C</a:t>
          </a:r>
          <a:r>
            <a:rPr lang="en-US" sz="1200" baseline="0">
              <a:solidFill>
                <a:srgbClr val="0000FF"/>
              </a:solidFill>
            </a:rPr>
            <a:t>- </a:t>
          </a:r>
          <a:r>
            <a:rPr lang="en-US" sz="1200" baseline="0">
              <a:solidFill>
                <a:srgbClr val="FF00FF"/>
              </a:solidFill>
            </a:rPr>
            <a:t>50C</a:t>
          </a:r>
          <a:r>
            <a:rPr lang="en-US" sz="1200" baseline="0">
              <a:solidFill>
                <a:srgbClr val="0000FF"/>
              </a:solidFill>
            </a:rPr>
            <a:t>} * 47.5mV/C = </a:t>
          </a:r>
          <a:r>
            <a:rPr lang="en-US" sz="1200" baseline="0">
              <a:solidFill>
                <a:srgbClr val="FF0000"/>
              </a:solidFill>
            </a:rPr>
            <a:t>1.725V</a:t>
          </a:r>
          <a:r>
            <a:rPr lang="en-US" sz="1200" baseline="0">
              <a:solidFill>
                <a:srgbClr val="0000FF"/>
              </a:solidFill>
            </a:rPr>
            <a:t> .... </a:t>
          </a:r>
          <a:r>
            <a:rPr lang="en-US" sz="1200" baseline="0">
              <a:solidFill>
                <a:srgbClr val="FF00FF"/>
              </a:solidFill>
            </a:rPr>
            <a:t>Heating Mode</a:t>
          </a:r>
        </a:p>
        <a:p>
          <a:r>
            <a:rPr lang="en-US" sz="1200" baseline="0">
              <a:solidFill>
                <a:srgbClr val="FF00FF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40C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Heat up to ...... 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50C</a:t>
          </a:r>
          <a:endParaRPr lang="en-US" sz="1200" baseline="0">
            <a:solidFill>
              <a:srgbClr val="FF00FF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rgbClr val="0000FF"/>
              </a:solidFill>
            </a:rPr>
            <a:t>At Tamp = </a:t>
          </a:r>
          <a:r>
            <a:rPr lang="en-US" sz="1200" baseline="0">
              <a:solidFill>
                <a:srgbClr val="FF00FF"/>
              </a:solidFill>
            </a:rPr>
            <a:t>30C</a:t>
          </a:r>
          <a:r>
            <a:rPr lang="en-US" sz="1200" baseline="0">
              <a:solidFill>
                <a:srgbClr val="0000FF"/>
              </a:solidFill>
            </a:rPr>
            <a:t>, set  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V_Tempset = 1.25V - {</a:t>
          </a:r>
          <a:r>
            <a:rPr lang="en-US" sz="1200" baseline="0">
              <a:solidFill>
                <a:srgbClr val="C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40C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-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30C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} * 47.5mV/C = </a:t>
          </a:r>
          <a:r>
            <a:rPr lang="en-US" sz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0.775V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.... 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Cooling Mode</a:t>
          </a:r>
          <a:endParaRPr lang="en-US" sz="1200">
            <a:solidFill>
              <a:srgbClr val="FF00FF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200">
              <a:solidFill>
                <a:srgbClr val="FF0000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40C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cool down to ...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30C</a:t>
          </a:r>
          <a:endParaRPr lang="en-US" sz="1200">
            <a:solidFill>
              <a:srgbClr val="FF00FF"/>
            </a:solidFill>
          </a:endParaRPr>
        </a:p>
        <a:p>
          <a:endParaRPr lang="en-US" sz="1200">
            <a:solidFill>
              <a:srgbClr val="FF0000"/>
            </a:solidFill>
          </a:endParaRPr>
        </a:p>
        <a:p>
          <a:r>
            <a:rPr lang="en-US" sz="1200">
              <a:solidFill>
                <a:srgbClr val="FF0000"/>
              </a:solidFill>
            </a:rPr>
            <a:t>Note:  V_Tempout (=Vout1)</a:t>
          </a:r>
          <a:r>
            <a:rPr lang="en-US" sz="1200" baseline="0">
              <a:solidFill>
                <a:srgbClr val="FF0000"/>
              </a:solidFill>
            </a:rPr>
            <a:t> = V_Tempset (after certain run time)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787400</xdr:colOff>
      <xdr:row>52</xdr:row>
      <xdr:rowOff>19050</xdr:rowOff>
    </xdr:from>
    <xdr:ext cx="2114550" cy="1088838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ED7212B-D2BE-4B9E-93B0-6B950E7439DD}"/>
            </a:ext>
          </a:extLst>
        </xdr:cNvPr>
        <xdr:cNvSpPr txBox="1"/>
      </xdr:nvSpPr>
      <xdr:spPr>
        <a:xfrm>
          <a:off x="5321300" y="9915525"/>
          <a:ext cx="2114550" cy="108883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>
              <a:solidFill>
                <a:srgbClr val="FF0000"/>
              </a:solidFill>
            </a:rPr>
            <a:t>Example:</a:t>
          </a:r>
        </a:p>
        <a:p>
          <a:r>
            <a:rPr lang="en-US" sz="1000">
              <a:solidFill>
                <a:srgbClr val="FF0000"/>
              </a:solidFill>
            </a:rPr>
            <a:t>T_Low</a:t>
          </a:r>
          <a:r>
            <a:rPr lang="en-US" sz="1000" baseline="0">
              <a:solidFill>
                <a:srgbClr val="FF0000"/>
              </a:solidFill>
            </a:rPr>
            <a:t> = 20C</a:t>
          </a:r>
        </a:p>
        <a:p>
          <a:r>
            <a:rPr lang="en-US" sz="1000" baseline="0">
              <a:solidFill>
                <a:srgbClr val="FF0000"/>
              </a:solidFill>
            </a:rPr>
            <a:t>T_Mid = 40C (Vout1 = 1.25V)</a:t>
          </a:r>
        </a:p>
        <a:p>
          <a:r>
            <a:rPr lang="en-US" sz="1000" baseline="0">
              <a:solidFill>
                <a:srgbClr val="FF0000"/>
              </a:solidFill>
            </a:rPr>
            <a:t>T_High= 60C</a:t>
          </a:r>
        </a:p>
        <a:p>
          <a:endParaRPr lang="en-US" sz="800" baseline="0">
            <a:solidFill>
              <a:srgbClr val="FF0000"/>
            </a:solidFill>
          </a:endParaRPr>
        </a:p>
        <a:p>
          <a:r>
            <a:rPr lang="en-US" sz="1100" baseline="0">
              <a:solidFill>
                <a:srgbClr val="FF00FF"/>
              </a:solidFill>
            </a:rPr>
            <a:t>should set T_Mid at Vout1=1.25V</a:t>
          </a:r>
          <a:endParaRPr lang="en-US" sz="1100">
            <a:solidFill>
              <a:srgbClr val="FF00FF"/>
            </a:solidFill>
          </a:endParaRPr>
        </a:p>
      </xdr:txBody>
    </xdr:sp>
    <xdr:clientData/>
  </xdr:oneCellAnchor>
  <xdr:twoCellAnchor editAs="oneCell">
    <xdr:from>
      <xdr:col>1</xdr:col>
      <xdr:colOff>341974</xdr:colOff>
      <xdr:row>41</xdr:row>
      <xdr:rowOff>282575</xdr:rowOff>
    </xdr:from>
    <xdr:to>
      <xdr:col>6</xdr:col>
      <xdr:colOff>485774</xdr:colOff>
      <xdr:row>61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530589D-562F-43BC-9633-3AF319BDB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7299" y="7874000"/>
          <a:ext cx="3982375" cy="3736975"/>
        </a:xfrm>
        <a:prstGeom prst="rect">
          <a:avLst/>
        </a:prstGeom>
      </xdr:spPr>
    </xdr:pic>
    <xdr:clientData/>
  </xdr:twoCellAnchor>
  <xdr:twoCellAnchor editAs="oneCell">
    <xdr:from>
      <xdr:col>10</xdr:col>
      <xdr:colOff>514350</xdr:colOff>
      <xdr:row>4</xdr:row>
      <xdr:rowOff>28575</xdr:rowOff>
    </xdr:from>
    <xdr:to>
      <xdr:col>17</xdr:col>
      <xdr:colOff>312346</xdr:colOff>
      <xdr:row>34</xdr:row>
      <xdr:rowOff>53975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AB29D9C-16A0-40DA-910D-A7103C9D9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91525" y="752475"/>
          <a:ext cx="6132121" cy="5778500"/>
        </a:xfrm>
        <a:prstGeom prst="rect">
          <a:avLst/>
        </a:prstGeom>
      </xdr:spPr>
    </xdr:pic>
    <xdr:clientData/>
  </xdr:twoCellAnchor>
  <xdr:twoCellAnchor>
    <xdr:from>
      <xdr:col>0</xdr:col>
      <xdr:colOff>57149</xdr:colOff>
      <xdr:row>2</xdr:row>
      <xdr:rowOff>57150</xdr:rowOff>
    </xdr:from>
    <xdr:to>
      <xdr:col>9</xdr:col>
      <xdr:colOff>828674</xdr:colOff>
      <xdr:row>10</xdr:row>
      <xdr:rowOff>180974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CF31D6F7-858A-44E9-A34A-DBFEDC880ADA}"/>
            </a:ext>
          </a:extLst>
        </xdr:cNvPr>
        <xdr:cNvSpPr/>
      </xdr:nvSpPr>
      <xdr:spPr>
        <a:xfrm>
          <a:off x="57149" y="419100"/>
          <a:ext cx="7743825" cy="1571624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300" i="1">
              <a:solidFill>
                <a:srgbClr val="0000FF"/>
              </a:solidFill>
            </a:rPr>
            <a:t>In this sample calculation, the </a:t>
          </a:r>
          <a:r>
            <a:rPr lang="en-US" sz="1300" b="1" i="1">
              <a:solidFill>
                <a:srgbClr val="0000FF"/>
              </a:solidFill>
            </a:rPr>
            <a:t>temperature</a:t>
          </a:r>
          <a:r>
            <a:rPr lang="en-US" sz="1300" b="1" i="1" baseline="0">
              <a:solidFill>
                <a:srgbClr val="0000FF"/>
              </a:solidFill>
            </a:rPr>
            <a:t> range is set from </a:t>
          </a:r>
          <a:r>
            <a:rPr lang="en-US" sz="1300" b="1" i="1" baseline="0">
              <a:solidFill>
                <a:srgbClr val="FF0000"/>
              </a:solidFill>
            </a:rPr>
            <a:t>20°C to 60°C with </a:t>
          </a:r>
          <a:r>
            <a:rPr lang="en-US" sz="1300" b="1" i="1" baseline="0">
              <a:solidFill>
                <a:srgbClr val="FF00FF"/>
              </a:solidFill>
            </a:rPr>
            <a:t>40°C</a:t>
          </a:r>
          <a:r>
            <a:rPr lang="en-US" sz="1300" b="1" i="1" baseline="0">
              <a:solidFill>
                <a:srgbClr val="FF0000"/>
              </a:solidFill>
            </a:rPr>
            <a:t> </a:t>
          </a:r>
          <a:r>
            <a:rPr lang="en-US" sz="1300" b="1" i="1" baseline="0">
              <a:solidFill>
                <a:srgbClr val="0000FF"/>
              </a:solidFill>
            </a:rPr>
            <a:t>as the cente</a:t>
          </a:r>
          <a:r>
            <a:rPr lang="en-US" sz="1300" i="1" baseline="0">
              <a:solidFill>
                <a:srgbClr val="0000FF"/>
              </a:solidFill>
            </a:rPr>
            <a:t> </a:t>
          </a:r>
          <a:r>
            <a:rPr lang="en-US" sz="1300" i="1" baseline="0">
              <a:solidFill>
                <a:srgbClr val="FF00FF"/>
              </a:solidFill>
            </a:rPr>
            <a:t>(T_mid). </a:t>
          </a:r>
        </a:p>
        <a:p>
          <a:pPr algn="l"/>
          <a:r>
            <a:rPr lang="en-US" sz="1300" i="1" baseline="0">
              <a:solidFill>
                <a:srgbClr val="0000FF"/>
              </a:solidFill>
            </a:rPr>
            <a:t>After calculation, the standard-value of resistor is given which is nearest to the computed value. 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Note: </a:t>
          </a:r>
          <a:r>
            <a:rPr lang="en-US" sz="1300" b="1" i="1" baseline="0">
              <a:solidFill>
                <a:srgbClr val="00B050"/>
              </a:solidFill>
            </a:rPr>
            <a:t>T_mid </a:t>
          </a:r>
          <a:r>
            <a:rPr lang="en-US" sz="1300" i="1" baseline="0">
              <a:solidFill>
                <a:srgbClr val="FF00FF"/>
              </a:solidFill>
            </a:rPr>
            <a:t>is the Temperature where the object locates (Laser diode) </a:t>
          </a:r>
          <a:r>
            <a:rPr lang="en-US" sz="1300" b="1" i="1" u="sng" baseline="0">
              <a:solidFill>
                <a:srgbClr val="00B050"/>
              </a:solidFill>
            </a:rPr>
            <a:t>when I_TEC = 0A</a:t>
          </a:r>
          <a:r>
            <a:rPr lang="en-US" sz="1300" i="1" baseline="0">
              <a:solidFill>
                <a:srgbClr val="FF00FF"/>
              </a:solidFill>
            </a:rPr>
            <a:t>, in this case 40C.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From T_mid, add/minus +/- 20C to create the range from "20C to 60C" </a:t>
          </a:r>
          <a:r>
            <a:rPr lang="en-US" sz="1300" i="1" baseline="0">
              <a:solidFill>
                <a:srgbClr val="00B050"/>
              </a:solidFill>
            </a:rPr>
            <a:t>(Hi-Side Temp = 60C).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For low RFB (below 20k), set Temp-range such that </a:t>
          </a:r>
          <a:r>
            <a:rPr lang="en-US" sz="1300" i="1" baseline="0">
              <a:solidFill>
                <a:srgbClr val="00B050"/>
              </a:solidFill>
            </a:rPr>
            <a:t>Hi-Side Temp &gt; 60C</a:t>
          </a:r>
          <a:r>
            <a:rPr lang="en-US" sz="1300" i="1" baseline="0">
              <a:solidFill>
                <a:srgbClr val="FF00FF"/>
              </a:solidFill>
            </a:rPr>
            <a:t>. The larger Hi-Side Temp, the lower RFB.</a:t>
          </a:r>
        </a:p>
        <a:p>
          <a:pPr algn="l"/>
          <a:r>
            <a:rPr lang="en-US" sz="1300" i="1" baseline="0">
              <a:solidFill>
                <a:srgbClr val="0070C0"/>
              </a:solidFill>
            </a:rPr>
            <a:t>* For T_target = 30C, set V_IN2P = 0.775V (Table at bottom, Cooling mode), and I_TEC flows from TEC+ to TEC-</a:t>
          </a:r>
        </a:p>
        <a:p>
          <a:pPr algn="l"/>
          <a:r>
            <a:rPr lang="en-US" sz="1300" b="0" i="1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* For T_target = 50C, set V_IN2P = 1.725V (Table at bottom, Heating mode), and I_TEC flows from TEC- to TEC+</a:t>
          </a:r>
        </a:p>
      </xdr:txBody>
    </xdr:sp>
    <xdr:clientData/>
  </xdr:twoCellAnchor>
  <xdr:twoCellAnchor>
    <xdr:from>
      <xdr:col>4</xdr:col>
      <xdr:colOff>66675</xdr:colOff>
      <xdr:row>17</xdr:row>
      <xdr:rowOff>142875</xdr:rowOff>
    </xdr:from>
    <xdr:to>
      <xdr:col>4</xdr:col>
      <xdr:colOff>847725</xdr:colOff>
      <xdr:row>18</xdr:row>
      <xdr:rowOff>171450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9CD7FD9E-2DA4-4088-8041-6023BDE650E3}"/>
            </a:ext>
          </a:extLst>
        </xdr:cNvPr>
        <xdr:cNvCxnSpPr/>
      </xdr:nvCxnSpPr>
      <xdr:spPr>
        <a:xfrm flipH="1">
          <a:off x="2647950" y="3219450"/>
          <a:ext cx="781050" cy="20955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32</xdr:row>
      <xdr:rowOff>88903</xdr:rowOff>
    </xdr:from>
    <xdr:to>
      <xdr:col>4</xdr:col>
      <xdr:colOff>218440</xdr:colOff>
      <xdr:row>35</xdr:row>
      <xdr:rowOff>38993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CE182D-2160-4B1E-BCBF-9BEB3F406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5822953"/>
          <a:ext cx="2717165" cy="52159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76201</xdr:colOff>
      <xdr:row>14</xdr:row>
      <xdr:rowOff>171450</xdr:rowOff>
    </xdr:from>
    <xdr:to>
      <xdr:col>2</xdr:col>
      <xdr:colOff>256541</xdr:colOff>
      <xdr:row>18</xdr:row>
      <xdr:rowOff>30783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B2FB72-A3E8-40E1-8E89-2C1841D9B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1" y="2343150"/>
          <a:ext cx="1399540" cy="583233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476251</xdr:colOff>
      <xdr:row>26</xdr:row>
      <xdr:rowOff>38100</xdr:rowOff>
    </xdr:from>
    <xdr:to>
      <xdr:col>5</xdr:col>
      <xdr:colOff>607194</xdr:colOff>
      <xdr:row>29</xdr:row>
      <xdr:rowOff>31115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EF9306-4CA8-436E-97BC-050D17E6F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66976" y="4591050"/>
          <a:ext cx="1578743" cy="564515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2</xdr:col>
      <xdr:colOff>76200</xdr:colOff>
      <xdr:row>70</xdr:row>
      <xdr:rowOff>133350</xdr:rowOff>
    </xdr:from>
    <xdr:to>
      <xdr:col>5</xdr:col>
      <xdr:colOff>322761</xdr:colOff>
      <xdr:row>73</xdr:row>
      <xdr:rowOff>173990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042EA42-20F6-4C3E-A2AA-F1D6F1BF9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95400" y="13515975"/>
          <a:ext cx="2465886" cy="612140"/>
        </a:xfrm>
        <a:prstGeom prst="rect">
          <a:avLst/>
        </a:prstGeom>
        <a:ln w="19050">
          <a:solidFill>
            <a:srgbClr val="FF0000"/>
          </a:solidFill>
        </a:ln>
      </xdr:spPr>
    </xdr:pic>
    <xdr:clientData/>
  </xdr:twoCellAnchor>
  <xdr:twoCellAnchor editAs="oneCell">
    <xdr:from>
      <xdr:col>6</xdr:col>
      <xdr:colOff>466724</xdr:colOff>
      <xdr:row>70</xdr:row>
      <xdr:rowOff>123995</xdr:rowOff>
    </xdr:from>
    <xdr:to>
      <xdr:col>9</xdr:col>
      <xdr:colOff>199600</xdr:colOff>
      <xdr:row>76</xdr:row>
      <xdr:rowOff>69657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BCC9C62-5B1A-40C7-99FA-DCD03C80C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00624" y="13506620"/>
          <a:ext cx="2171276" cy="1088662"/>
        </a:xfrm>
        <a:prstGeom prst="rect">
          <a:avLst/>
        </a:prstGeom>
      </xdr:spPr>
    </xdr:pic>
    <xdr:clientData/>
  </xdr:twoCellAnchor>
  <xdr:twoCellAnchor>
    <xdr:from>
      <xdr:col>5</xdr:col>
      <xdr:colOff>76201</xdr:colOff>
      <xdr:row>77</xdr:row>
      <xdr:rowOff>19051</xdr:rowOff>
    </xdr:from>
    <xdr:to>
      <xdr:col>6</xdr:col>
      <xdr:colOff>381000</xdr:colOff>
      <xdr:row>78</xdr:row>
      <xdr:rowOff>76200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8A43025C-062C-440D-BF68-7FB8163ECD66}"/>
            </a:ext>
          </a:extLst>
        </xdr:cNvPr>
        <xdr:cNvCxnSpPr/>
      </xdr:nvCxnSpPr>
      <xdr:spPr>
        <a:xfrm flipH="1" flipV="1">
          <a:off x="3514726" y="14839951"/>
          <a:ext cx="1400174" cy="2476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104776</xdr:colOff>
      <xdr:row>81</xdr:row>
      <xdr:rowOff>123825</xdr:rowOff>
    </xdr:from>
    <xdr:to>
      <xdr:col>6</xdr:col>
      <xdr:colOff>400050</xdr:colOff>
      <xdr:row>83</xdr:row>
      <xdr:rowOff>38100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F408542D-D554-478E-A856-8A973C108AC1}"/>
            </a:ext>
          </a:extLst>
        </xdr:cNvPr>
        <xdr:cNvCxnSpPr/>
      </xdr:nvCxnSpPr>
      <xdr:spPr>
        <a:xfrm flipH="1">
          <a:off x="3543301" y="15706725"/>
          <a:ext cx="1390649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463550</xdr:colOff>
      <xdr:row>78</xdr:row>
      <xdr:rowOff>6350</xdr:rowOff>
    </xdr:from>
    <xdr:to>
      <xdr:col>9</xdr:col>
      <xdr:colOff>762000</xdr:colOff>
      <xdr:row>82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646E4E77-E766-4DB4-A2C0-8151B4DF7C16}"/>
            </a:ext>
          </a:extLst>
        </xdr:cNvPr>
        <xdr:cNvSpPr/>
      </xdr:nvSpPr>
      <xdr:spPr>
        <a:xfrm>
          <a:off x="4997450" y="15017750"/>
          <a:ext cx="2736850" cy="7937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 i="1">
              <a:solidFill>
                <a:srgbClr val="FF0000"/>
              </a:solidFill>
            </a:rPr>
            <a:t>18.2k</a:t>
          </a:r>
          <a:r>
            <a:rPr lang="el-GR" sz="1600" b="1" i="1">
              <a:solidFill>
                <a:srgbClr val="FF0000"/>
              </a:solidFill>
            </a:rPr>
            <a:t>Ω</a:t>
          </a:r>
          <a:r>
            <a:rPr lang="en-US" sz="1600" b="1" i="1">
              <a:solidFill>
                <a:sysClr val="windowText" lastClr="000000"/>
              </a:solidFill>
            </a:rPr>
            <a:t> </a:t>
          </a:r>
          <a:r>
            <a:rPr lang="en-US" sz="1200" b="1" i="1">
              <a:solidFill>
                <a:sysClr val="windowText" lastClr="000000"/>
              </a:solidFill>
            </a:rPr>
            <a:t>is the</a:t>
          </a:r>
          <a:r>
            <a:rPr lang="en-US" sz="1200" b="1" i="1" baseline="0">
              <a:solidFill>
                <a:sysClr val="windowText" lastClr="000000"/>
              </a:solidFill>
            </a:rPr>
            <a:t> standard value of resistor that can be chosen for the computed value of R</a:t>
          </a:r>
          <a:r>
            <a:rPr lang="en-US" sz="1200" b="1" i="1" baseline="-25000">
              <a:solidFill>
                <a:sysClr val="windowText" lastClr="000000"/>
              </a:solidFill>
            </a:rPr>
            <a:t>FB</a:t>
          </a:r>
          <a:r>
            <a:rPr lang="en-US" sz="1100" baseline="-25000"/>
            <a:t>.</a:t>
          </a:r>
        </a:p>
      </xdr:txBody>
    </xdr:sp>
    <xdr:clientData/>
  </xdr:twoCellAnchor>
  <xdr:twoCellAnchor>
    <xdr:from>
      <xdr:col>0</xdr:col>
      <xdr:colOff>495300</xdr:colOff>
      <xdr:row>89</xdr:row>
      <xdr:rowOff>66675</xdr:rowOff>
    </xdr:from>
    <xdr:to>
      <xdr:col>9</xdr:col>
      <xdr:colOff>457200</xdr:colOff>
      <xdr:row>93</xdr:row>
      <xdr:rowOff>101600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9795B99-F105-4ED8-A23B-D677F78151FD}"/>
            </a:ext>
          </a:extLst>
        </xdr:cNvPr>
        <xdr:cNvSpPr/>
      </xdr:nvSpPr>
      <xdr:spPr>
        <a:xfrm>
          <a:off x="495300" y="17287875"/>
          <a:ext cx="6934200" cy="7969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 b="0" i="1">
              <a:solidFill>
                <a:srgbClr val="0000FF"/>
              </a:solidFill>
            </a:rPr>
            <a:t>With</a:t>
          </a:r>
          <a:r>
            <a:rPr lang="en-US" sz="1400" b="0" i="1" baseline="0">
              <a:solidFill>
                <a:srgbClr val="0000FF"/>
              </a:solidFill>
            </a:rPr>
            <a:t> the obtain values, we can also use the derived OUT1 vs. TEMP curve to set the TEMPSET  voltage in the IN2P pin.</a:t>
          </a:r>
          <a:endParaRPr lang="en-US" sz="1400" b="0" i="1">
            <a:solidFill>
              <a:srgbClr val="0000FF"/>
            </a:solidFill>
          </a:endParaRPr>
        </a:p>
      </xdr:txBody>
    </xdr:sp>
    <xdr:clientData/>
  </xdr:twoCellAnchor>
  <xdr:twoCellAnchor>
    <xdr:from>
      <xdr:col>9</xdr:col>
      <xdr:colOff>587377</xdr:colOff>
      <xdr:row>96</xdr:row>
      <xdr:rowOff>73026</xdr:rowOff>
    </xdr:from>
    <xdr:to>
      <xdr:col>16</xdr:col>
      <xdr:colOff>180975</xdr:colOff>
      <xdr:row>112</xdr:row>
      <xdr:rowOff>171450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B740596-2F25-48EC-BEE4-86BD1983947A}"/>
            </a:ext>
          </a:extLst>
        </xdr:cNvPr>
        <xdr:cNvSpPr txBox="1"/>
      </xdr:nvSpPr>
      <xdr:spPr>
        <a:xfrm>
          <a:off x="7559677" y="18561051"/>
          <a:ext cx="5927723" cy="3336924"/>
        </a:xfrm>
        <a:prstGeom prst="rect">
          <a:avLst/>
        </a:prstGeom>
        <a:solidFill>
          <a:srgbClr val="CC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rgbClr val="C00000"/>
              </a:solidFill>
            </a:rPr>
            <a:t>                  ====== Explanation</a:t>
          </a:r>
          <a:r>
            <a:rPr lang="en-US" sz="1200" baseline="0">
              <a:solidFill>
                <a:srgbClr val="C00000"/>
              </a:solidFill>
            </a:rPr>
            <a:t> =====</a:t>
          </a:r>
          <a:endParaRPr lang="en-US" sz="1200">
            <a:solidFill>
              <a:srgbClr val="C00000"/>
            </a:solidFill>
          </a:endParaRPr>
        </a:p>
        <a:p>
          <a:r>
            <a:rPr lang="en-US" sz="1200">
              <a:solidFill>
                <a:srgbClr val="FF00FF"/>
              </a:solidFill>
            </a:rPr>
            <a:t>Example: Temp</a:t>
          </a:r>
          <a:r>
            <a:rPr lang="en-US" sz="1200" baseline="0">
              <a:solidFill>
                <a:srgbClr val="FF00FF"/>
              </a:solidFill>
            </a:rPr>
            <a:t> Range from -10C to 60C (T_range = 70C)</a:t>
          </a:r>
        </a:p>
        <a:p>
          <a:r>
            <a:rPr lang="en-US" sz="1200" baseline="0">
              <a:solidFill>
                <a:srgbClr val="FF00FF"/>
              </a:solidFill>
            </a:rPr>
            <a:t>Set Vout1 range: 0.3V to 2.2V (Range = 1.9V)   &gt;&gt;&gt;&gt;  TVC = 1.9V/70C = 27.1mV/C</a:t>
          </a:r>
        </a:p>
        <a:p>
          <a:r>
            <a:rPr lang="en-US" sz="1200" baseline="0">
              <a:solidFill>
                <a:srgbClr val="0070C0"/>
              </a:solidFill>
            </a:rPr>
            <a:t>(TVC: Temperature to Voltage Coefficient of Thermistor)</a:t>
          </a:r>
        </a:p>
        <a:p>
          <a:r>
            <a:rPr lang="en-US" sz="1200" baseline="0">
              <a:solidFill>
                <a:srgbClr val="0070C0"/>
              </a:solidFill>
            </a:rPr>
            <a:t>Each Thermistor has different TVC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From: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T_Hot = 60C (Vout1 = 2.2V)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T_Mid = </a:t>
          </a:r>
          <a:r>
            <a:rPr lang="en-US" sz="1200" baseline="0">
              <a:solidFill>
                <a:srgbClr val="C00000"/>
              </a:solidFill>
            </a:rPr>
            <a:t>25C</a:t>
          </a:r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 (Vout1 = 1.25V) ...... &lt;&lt;&lt; </a:t>
          </a:r>
          <a:r>
            <a:rPr lang="en-US" sz="1200" baseline="0">
              <a:solidFill>
                <a:srgbClr val="FF00FF"/>
              </a:solidFill>
            </a:rPr>
            <a:t>T_Mid</a:t>
          </a:r>
        </a:p>
        <a:p>
          <a:r>
            <a:rPr lang="en-US" sz="1200" baseline="0">
              <a:solidFill>
                <a:schemeClr val="bg2">
                  <a:lumMod val="10000"/>
                </a:schemeClr>
              </a:solidFill>
            </a:rPr>
            <a:t>* T_Cold =  -10C (Vout1 = 0.3V)</a:t>
          </a:r>
        </a:p>
        <a:p>
          <a:r>
            <a:rPr lang="en-US" sz="1200" baseline="0">
              <a:solidFill>
                <a:srgbClr val="0000FF"/>
              </a:solidFill>
            </a:rPr>
            <a:t>Then:</a:t>
          </a:r>
        </a:p>
        <a:p>
          <a:r>
            <a:rPr lang="en-US" sz="1200" baseline="0">
              <a:solidFill>
                <a:srgbClr val="0000FF"/>
              </a:solidFill>
            </a:rPr>
            <a:t>At Tamp = </a:t>
          </a:r>
          <a:r>
            <a:rPr lang="en-US" sz="1200" baseline="0">
              <a:solidFill>
                <a:srgbClr val="FF00FF"/>
              </a:solidFill>
            </a:rPr>
            <a:t>50C</a:t>
          </a:r>
          <a:r>
            <a:rPr lang="en-US" sz="1200" baseline="0">
              <a:solidFill>
                <a:srgbClr val="0000FF"/>
              </a:solidFill>
            </a:rPr>
            <a:t>,  set V_Tempset = 1.25V - {</a:t>
          </a:r>
          <a:r>
            <a:rPr lang="en-US" sz="1200" baseline="0">
              <a:solidFill>
                <a:srgbClr val="C00000"/>
              </a:solidFill>
            </a:rPr>
            <a:t>25C</a:t>
          </a:r>
          <a:r>
            <a:rPr lang="en-US" sz="1200" baseline="0">
              <a:solidFill>
                <a:srgbClr val="0000FF"/>
              </a:solidFill>
            </a:rPr>
            <a:t>- </a:t>
          </a:r>
          <a:r>
            <a:rPr lang="en-US" sz="1200" baseline="0">
              <a:solidFill>
                <a:srgbClr val="FF00FF"/>
              </a:solidFill>
            </a:rPr>
            <a:t>50C</a:t>
          </a:r>
          <a:r>
            <a:rPr lang="en-US" sz="1200" baseline="0">
              <a:solidFill>
                <a:srgbClr val="0000FF"/>
              </a:solidFill>
            </a:rPr>
            <a:t>} * 27.1mV/C = </a:t>
          </a:r>
          <a:r>
            <a:rPr lang="en-US" sz="1200" baseline="0">
              <a:solidFill>
                <a:srgbClr val="FF0000"/>
              </a:solidFill>
            </a:rPr>
            <a:t>1.92V</a:t>
          </a:r>
          <a:r>
            <a:rPr lang="en-US" sz="1200" baseline="0">
              <a:solidFill>
                <a:srgbClr val="0000FF"/>
              </a:solidFill>
            </a:rPr>
            <a:t> .... </a:t>
          </a:r>
          <a:r>
            <a:rPr lang="en-US" sz="1200" baseline="0">
              <a:solidFill>
                <a:srgbClr val="FF00FF"/>
              </a:solidFill>
            </a:rPr>
            <a:t>Heating Mode</a:t>
          </a:r>
        </a:p>
        <a:p>
          <a:r>
            <a:rPr lang="en-US" sz="1200" baseline="0">
              <a:solidFill>
                <a:srgbClr val="FF00FF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25C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Heat up to ...... 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50C</a:t>
          </a:r>
          <a:endParaRPr lang="en-US" sz="1200" baseline="0">
            <a:solidFill>
              <a:srgbClr val="FF00FF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rgbClr val="0000FF"/>
              </a:solidFill>
            </a:rPr>
            <a:t>At Tamp = </a:t>
          </a:r>
          <a:r>
            <a:rPr lang="en-US" sz="1200" baseline="0">
              <a:solidFill>
                <a:srgbClr val="FF00FF"/>
              </a:solidFill>
            </a:rPr>
            <a:t>10C</a:t>
          </a:r>
          <a:r>
            <a:rPr lang="en-US" sz="1200" baseline="0">
              <a:solidFill>
                <a:srgbClr val="0000FF"/>
              </a:solidFill>
            </a:rPr>
            <a:t>, set  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V_Tempset = 1.25V - {</a:t>
          </a:r>
          <a:r>
            <a:rPr lang="en-US" sz="1200" baseline="0">
              <a:solidFill>
                <a:srgbClr val="C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25C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-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10C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} * 27.1mV/C = </a:t>
          </a:r>
          <a:r>
            <a:rPr lang="en-US" sz="1200" baseline="0">
              <a:solidFill>
                <a:srgbClr val="FF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0.84V</a:t>
          </a:r>
          <a:r>
            <a:rPr lang="en-US" sz="1200" baseline="0">
              <a:solidFill>
                <a:srgbClr val="00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.... </a:t>
          </a:r>
          <a:r>
            <a:rPr lang="en-US" sz="1200" baseline="0">
              <a:solidFill>
                <a:srgbClr val="FF00FF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Cooling Mode</a:t>
          </a:r>
          <a:endParaRPr lang="en-US" sz="1200">
            <a:solidFill>
              <a:srgbClr val="FF00FF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r>
            <a:rPr lang="en-US" sz="1200">
              <a:solidFill>
                <a:srgbClr val="FF0000"/>
              </a:solidFill>
            </a:rPr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&gt;&gt;&gt;&gt; after certain run time, Tamp from 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25C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cool down to ... </a:t>
          </a:r>
          <a:r>
            <a:rPr lang="en-US" sz="1100" baseline="0">
              <a:solidFill>
                <a:srgbClr val="FF00FF"/>
              </a:solidFill>
              <a:effectLst/>
              <a:latin typeface="+mn-lt"/>
              <a:ea typeface="+mn-ea"/>
              <a:cs typeface="+mn-cs"/>
            </a:rPr>
            <a:t>T_Target = 10C</a:t>
          </a:r>
          <a:endParaRPr lang="en-US" sz="1200">
            <a:solidFill>
              <a:srgbClr val="FF00FF"/>
            </a:solidFill>
          </a:endParaRPr>
        </a:p>
        <a:p>
          <a:endParaRPr lang="en-US" sz="1200">
            <a:solidFill>
              <a:srgbClr val="FF0000"/>
            </a:solidFill>
          </a:endParaRPr>
        </a:p>
        <a:p>
          <a:r>
            <a:rPr lang="en-US" sz="1200">
              <a:solidFill>
                <a:srgbClr val="FF0000"/>
              </a:solidFill>
            </a:rPr>
            <a:t>Note:  V_Tempout (=Vout1)</a:t>
          </a:r>
          <a:r>
            <a:rPr lang="en-US" sz="1200" baseline="0">
              <a:solidFill>
                <a:srgbClr val="FF0000"/>
              </a:solidFill>
            </a:rPr>
            <a:t> = V_Tempset (V_IN2P) ....... after certain run time</a:t>
          </a:r>
          <a:endParaRPr lang="en-US" sz="1200">
            <a:solidFill>
              <a:srgbClr val="FF0000"/>
            </a:solidFill>
          </a:endParaRPr>
        </a:p>
      </xdr:txBody>
    </xdr:sp>
    <xdr:clientData/>
  </xdr:twoCellAnchor>
  <xdr:oneCellAnchor>
    <xdr:from>
      <xdr:col>6</xdr:col>
      <xdr:colOff>787400</xdr:colOff>
      <xdr:row>52</xdr:row>
      <xdr:rowOff>19050</xdr:rowOff>
    </xdr:from>
    <xdr:ext cx="2114550" cy="1088838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9CF0300-E2B0-487B-BF35-D9750C81D6C8}"/>
            </a:ext>
          </a:extLst>
        </xdr:cNvPr>
        <xdr:cNvSpPr txBox="1"/>
      </xdr:nvSpPr>
      <xdr:spPr>
        <a:xfrm>
          <a:off x="5321300" y="9915525"/>
          <a:ext cx="2114550" cy="108883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000">
              <a:solidFill>
                <a:srgbClr val="FF0000"/>
              </a:solidFill>
            </a:rPr>
            <a:t>Example:</a:t>
          </a:r>
        </a:p>
        <a:p>
          <a:r>
            <a:rPr lang="en-US" sz="1000">
              <a:solidFill>
                <a:srgbClr val="FF0000"/>
              </a:solidFill>
            </a:rPr>
            <a:t>T_Low</a:t>
          </a:r>
          <a:r>
            <a:rPr lang="en-US" sz="1000" baseline="0">
              <a:solidFill>
                <a:srgbClr val="FF0000"/>
              </a:solidFill>
            </a:rPr>
            <a:t> = -10C</a:t>
          </a:r>
        </a:p>
        <a:p>
          <a:r>
            <a:rPr lang="en-US" sz="1000" baseline="0">
              <a:solidFill>
                <a:srgbClr val="FF0000"/>
              </a:solidFill>
            </a:rPr>
            <a:t>T_Mid = 25C (Vout1 = 1.25V)</a:t>
          </a:r>
        </a:p>
        <a:p>
          <a:r>
            <a:rPr lang="en-US" sz="1000" baseline="0">
              <a:solidFill>
                <a:srgbClr val="FF0000"/>
              </a:solidFill>
            </a:rPr>
            <a:t>T_High= 60C</a:t>
          </a:r>
        </a:p>
        <a:p>
          <a:endParaRPr lang="en-US" sz="800" baseline="0">
            <a:solidFill>
              <a:srgbClr val="FF0000"/>
            </a:solidFill>
          </a:endParaRPr>
        </a:p>
        <a:p>
          <a:r>
            <a:rPr lang="en-US" sz="1100" baseline="0">
              <a:solidFill>
                <a:srgbClr val="FF00FF"/>
              </a:solidFill>
            </a:rPr>
            <a:t>should set T_Mid at Vout1=1.25V</a:t>
          </a:r>
          <a:endParaRPr lang="en-US" sz="1100">
            <a:solidFill>
              <a:srgbClr val="FF00FF"/>
            </a:solidFill>
          </a:endParaRPr>
        </a:p>
      </xdr:txBody>
    </xdr:sp>
    <xdr:clientData/>
  </xdr:oneCellAnchor>
  <xdr:twoCellAnchor editAs="oneCell">
    <xdr:from>
      <xdr:col>1</xdr:col>
      <xdr:colOff>341974</xdr:colOff>
      <xdr:row>41</xdr:row>
      <xdr:rowOff>282575</xdr:rowOff>
    </xdr:from>
    <xdr:to>
      <xdr:col>6</xdr:col>
      <xdr:colOff>485774</xdr:colOff>
      <xdr:row>61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4296C01-D815-4283-BCAA-1A04BDA80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7299" y="7874000"/>
          <a:ext cx="3982375" cy="3736975"/>
        </a:xfrm>
        <a:prstGeom prst="rect">
          <a:avLst/>
        </a:prstGeom>
      </xdr:spPr>
    </xdr:pic>
    <xdr:clientData/>
  </xdr:twoCellAnchor>
  <xdr:twoCellAnchor editAs="oneCell">
    <xdr:from>
      <xdr:col>10</xdr:col>
      <xdr:colOff>266700</xdr:colOff>
      <xdr:row>3</xdr:row>
      <xdr:rowOff>38100</xdr:rowOff>
    </xdr:from>
    <xdr:to>
      <xdr:col>17</xdr:col>
      <xdr:colOff>64696</xdr:colOff>
      <xdr:row>33</xdr:row>
      <xdr:rowOff>73025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7ADA6E5-F8EE-414A-B42D-DE3610B72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24850" y="581025"/>
          <a:ext cx="6132121" cy="5778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95250</xdr:rowOff>
    </xdr:from>
    <xdr:to>
      <xdr:col>9</xdr:col>
      <xdr:colOff>1009650</xdr:colOff>
      <xdr:row>11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AC1026EF-ECB4-4238-A6EB-5B426A26BF7F}"/>
            </a:ext>
          </a:extLst>
        </xdr:cNvPr>
        <xdr:cNvSpPr/>
      </xdr:nvSpPr>
      <xdr:spPr>
        <a:xfrm>
          <a:off x="0" y="457200"/>
          <a:ext cx="7981950" cy="15621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300" i="1">
              <a:solidFill>
                <a:srgbClr val="0000FF"/>
              </a:solidFill>
            </a:rPr>
            <a:t>In this sample calculation, the </a:t>
          </a:r>
          <a:r>
            <a:rPr lang="en-US" sz="1300" b="1" i="1">
              <a:solidFill>
                <a:srgbClr val="0000FF"/>
              </a:solidFill>
            </a:rPr>
            <a:t>temperature</a:t>
          </a:r>
          <a:r>
            <a:rPr lang="en-US" sz="1300" b="1" i="1" baseline="0">
              <a:solidFill>
                <a:srgbClr val="0000FF"/>
              </a:solidFill>
            </a:rPr>
            <a:t> range is set from </a:t>
          </a:r>
          <a:r>
            <a:rPr lang="en-US" sz="1300" b="1" i="1" baseline="0">
              <a:solidFill>
                <a:srgbClr val="FF0000"/>
              </a:solidFill>
            </a:rPr>
            <a:t>-10°C to 60°C with </a:t>
          </a:r>
          <a:r>
            <a:rPr lang="en-US" sz="1300" b="1" i="1" baseline="0">
              <a:solidFill>
                <a:srgbClr val="FF00FF"/>
              </a:solidFill>
            </a:rPr>
            <a:t>25°C</a:t>
          </a:r>
          <a:r>
            <a:rPr lang="en-US" sz="1300" b="1" i="1" baseline="0">
              <a:solidFill>
                <a:srgbClr val="FF0000"/>
              </a:solidFill>
            </a:rPr>
            <a:t> </a:t>
          </a:r>
          <a:r>
            <a:rPr lang="en-US" sz="1300" b="1" i="1" baseline="0">
              <a:solidFill>
                <a:srgbClr val="0000FF"/>
              </a:solidFill>
            </a:rPr>
            <a:t>as the cente</a:t>
          </a:r>
          <a:r>
            <a:rPr lang="en-US" sz="1300" i="1" baseline="0">
              <a:solidFill>
                <a:srgbClr val="0000FF"/>
              </a:solidFill>
            </a:rPr>
            <a:t> </a:t>
          </a:r>
          <a:r>
            <a:rPr lang="en-US" sz="1300" i="1" baseline="0">
              <a:solidFill>
                <a:srgbClr val="FF00FF"/>
              </a:solidFill>
            </a:rPr>
            <a:t>(T_mid). </a:t>
          </a:r>
        </a:p>
        <a:p>
          <a:pPr algn="l"/>
          <a:r>
            <a:rPr lang="en-US" sz="1300" i="1" baseline="0">
              <a:solidFill>
                <a:srgbClr val="0000FF"/>
              </a:solidFill>
            </a:rPr>
            <a:t>After calculation, the standard-value of resistor is given which is nearest to the computed value. 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Note: </a:t>
          </a:r>
          <a:r>
            <a:rPr lang="en-US" sz="1300" b="1" i="1" baseline="0">
              <a:solidFill>
                <a:srgbClr val="00B050"/>
              </a:solidFill>
            </a:rPr>
            <a:t>T_mid </a:t>
          </a:r>
          <a:r>
            <a:rPr lang="en-US" sz="1300" i="1" baseline="0">
              <a:solidFill>
                <a:srgbClr val="FF00FF"/>
              </a:solidFill>
            </a:rPr>
            <a:t>is the Temperature where the object locates (Laser diode) </a:t>
          </a:r>
          <a:r>
            <a:rPr lang="en-US" sz="1300" b="1" i="1" u="sng" baseline="0">
              <a:solidFill>
                <a:srgbClr val="00B050"/>
              </a:solidFill>
            </a:rPr>
            <a:t>when I_TEC = 0A</a:t>
          </a:r>
          <a:r>
            <a:rPr lang="en-US" sz="1300" i="1" baseline="0">
              <a:solidFill>
                <a:srgbClr val="FF00FF"/>
              </a:solidFill>
            </a:rPr>
            <a:t>, in this case 25C.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From T_mid, add/minus +/- 35C to create the range from "-10C to 60C" (Hi-Side Temp = 60C).</a:t>
          </a:r>
        </a:p>
        <a:p>
          <a:pPr algn="l"/>
          <a:r>
            <a:rPr lang="en-US" sz="1300" i="1" baseline="0">
              <a:solidFill>
                <a:srgbClr val="FF00FF"/>
              </a:solidFill>
            </a:rPr>
            <a:t>For low RFB (below 20k), set Temp-range such that </a:t>
          </a:r>
          <a:r>
            <a:rPr lang="en-US" sz="1300" i="1" baseline="0">
              <a:solidFill>
                <a:srgbClr val="00B050"/>
              </a:solidFill>
            </a:rPr>
            <a:t>Hi-Side Temp &gt; 60C</a:t>
          </a:r>
          <a:r>
            <a:rPr lang="en-US" sz="1300" i="1" baseline="0">
              <a:solidFill>
                <a:srgbClr val="FF00FF"/>
              </a:solidFill>
            </a:rPr>
            <a:t>. The larger Hi-Side Temp, the lower RFB. </a:t>
          </a:r>
        </a:p>
        <a:p>
          <a:pPr algn="l"/>
          <a:r>
            <a:rPr lang="en-US" sz="1300" i="1" baseline="0">
              <a:solidFill>
                <a:srgbClr val="0070C0"/>
              </a:solidFill>
            </a:rPr>
            <a:t>* For T_target = 10C, set V_IN2P = 0.68V (Table at bottom, Cooling mode), and I_TEC flows from TEC+ to TEC-</a:t>
          </a:r>
        </a:p>
        <a:p>
          <a:pPr algn="l"/>
          <a:r>
            <a:rPr lang="en-US" sz="1300" b="0" i="1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* For T_target = 40C, set V_IN2P = 1.82V (Table at bottom, Heating mode), and I_TEC flows from TEC- to TEC+</a:t>
          </a:r>
        </a:p>
      </xdr:txBody>
    </xdr:sp>
    <xdr:clientData/>
  </xdr:twoCellAnchor>
  <xdr:twoCellAnchor>
    <xdr:from>
      <xdr:col>4</xdr:col>
      <xdr:colOff>47625</xdr:colOff>
      <xdr:row>17</xdr:row>
      <xdr:rowOff>123825</xdr:rowOff>
    </xdr:from>
    <xdr:to>
      <xdr:col>4</xdr:col>
      <xdr:colOff>828675</xdr:colOff>
      <xdr:row>18</xdr:row>
      <xdr:rowOff>152400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7041B3D3-60D9-47F7-A824-2A7F5B175CA8}"/>
            </a:ext>
          </a:extLst>
        </xdr:cNvPr>
        <xdr:cNvCxnSpPr/>
      </xdr:nvCxnSpPr>
      <xdr:spPr>
        <a:xfrm flipH="1">
          <a:off x="2628900" y="3200400"/>
          <a:ext cx="781050" cy="209550"/>
        </a:xfrm>
        <a:prstGeom prst="straightConnector1">
          <a:avLst/>
        </a:prstGeom>
        <a:ln w="19050" cap="flat" cmpd="sng" algn="ctr">
          <a:solidFill>
            <a:schemeClr val="accent2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lasercalculator.com/ntc-thermistor-calculator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lasercalculator.com/ntc-thermistor-calculator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lasercalculator.com/ntc-thermistor-calculator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asercalculator.com/ntc-thermistor-calculator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lasercalculator.com/ntc-thermistor-calculator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lasercalculator.com/ntc-thermistor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CAC9F-3558-499C-BD12-3A2BDD00F615}">
  <dimension ref="A1"/>
  <sheetViews>
    <sheetView tabSelected="1" topLeftCell="B1" workbookViewId="0">
      <selection activeCell="Q2" sqref="Q2"/>
    </sheetView>
  </sheetViews>
  <sheetFormatPr defaultRowHeight="15" x14ac:dyDescent="0.25"/>
  <cols>
    <col min="1" max="1" width="3.5703125" customWidth="1"/>
  </cols>
  <sheetData/>
  <pageMargins left="0" right="0" top="0" bottom="0" header="0" footer="0"/>
  <pageSetup paperSize="3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C6005-4824-4AE2-80DB-10AE790CB9E2}">
  <sheetPr codeName="Sheet1"/>
  <dimension ref="A1:T36"/>
  <sheetViews>
    <sheetView zoomScale="85" zoomScaleNormal="85" workbookViewId="0">
      <selection sqref="A1:J1"/>
    </sheetView>
  </sheetViews>
  <sheetFormatPr defaultColWidth="8.85546875" defaultRowHeight="15" x14ac:dyDescent="0.25"/>
  <cols>
    <col min="1" max="4" width="8.85546875" style="1"/>
    <col min="5" max="5" width="12.85546875" style="1" bestFit="1" customWidth="1"/>
    <col min="6" max="13" width="8.85546875" style="1"/>
    <col min="14" max="14" width="13.5703125" style="1" customWidth="1"/>
    <col min="15" max="15" width="14.140625" style="1" customWidth="1"/>
    <col min="16" max="16384" width="8.85546875" style="1"/>
  </cols>
  <sheetData>
    <row r="1" spans="1:20" ht="23.25" x14ac:dyDescent="0.35">
      <c r="A1" s="248" t="s">
        <v>53</v>
      </c>
      <c r="B1" s="249"/>
      <c r="C1" s="249"/>
      <c r="D1" s="249"/>
      <c r="E1" s="249"/>
      <c r="F1" s="249"/>
      <c r="G1" s="249"/>
      <c r="H1" s="249"/>
      <c r="I1" s="249"/>
      <c r="J1" s="249"/>
      <c r="K1" s="50"/>
      <c r="L1" s="51"/>
      <c r="M1" s="51"/>
      <c r="N1" s="51"/>
      <c r="O1" s="51"/>
      <c r="P1" s="51"/>
      <c r="Q1" s="51"/>
      <c r="R1" s="51"/>
      <c r="S1" s="51"/>
      <c r="T1" s="52"/>
    </row>
    <row r="2" spans="1:20" x14ac:dyDescent="0.25">
      <c r="A2" s="39"/>
      <c r="K2" s="39"/>
      <c r="T2" s="40"/>
    </row>
    <row r="3" spans="1:20" x14ac:dyDescent="0.25">
      <c r="A3" s="39"/>
      <c r="K3" s="39"/>
      <c r="T3" s="40"/>
    </row>
    <row r="4" spans="1:20" x14ac:dyDescent="0.25">
      <c r="A4" s="39"/>
      <c r="K4" s="39"/>
      <c r="T4" s="40"/>
    </row>
    <row r="5" spans="1:20" x14ac:dyDescent="0.25">
      <c r="A5" s="39"/>
      <c r="K5" s="39"/>
      <c r="T5" s="40"/>
    </row>
    <row r="6" spans="1:20" ht="31.5" x14ac:dyDescent="0.55000000000000004">
      <c r="A6" s="67" t="s">
        <v>158</v>
      </c>
      <c r="K6" s="67" t="s">
        <v>159</v>
      </c>
      <c r="T6" s="40"/>
    </row>
    <row r="7" spans="1:20" x14ac:dyDescent="0.25">
      <c r="A7" s="39"/>
      <c r="K7" s="39"/>
      <c r="T7" s="40"/>
    </row>
    <row r="8" spans="1:20" x14ac:dyDescent="0.25">
      <c r="A8" s="39"/>
      <c r="K8" s="39"/>
      <c r="T8" s="40"/>
    </row>
    <row r="9" spans="1:20" x14ac:dyDescent="0.25">
      <c r="A9" s="39"/>
      <c r="K9" s="39"/>
      <c r="T9" s="40"/>
    </row>
    <row r="10" spans="1:20" x14ac:dyDescent="0.25">
      <c r="A10" s="39"/>
      <c r="K10" s="39"/>
      <c r="T10" s="40"/>
    </row>
    <row r="11" spans="1:20" x14ac:dyDescent="0.25">
      <c r="A11" s="39"/>
      <c r="K11" s="39"/>
      <c r="T11" s="40"/>
    </row>
    <row r="12" spans="1:20" x14ac:dyDescent="0.25">
      <c r="A12" s="39"/>
      <c r="K12" s="39"/>
      <c r="T12" s="40"/>
    </row>
    <row r="13" spans="1:20" x14ac:dyDescent="0.25">
      <c r="A13" s="39"/>
      <c r="K13" s="39"/>
      <c r="T13" s="40"/>
    </row>
    <row r="14" spans="1:20" x14ac:dyDescent="0.25">
      <c r="A14" s="39"/>
      <c r="K14" s="39"/>
      <c r="T14" s="40"/>
    </row>
    <row r="15" spans="1:20" x14ac:dyDescent="0.25">
      <c r="A15" s="39"/>
      <c r="K15" s="39"/>
      <c r="T15" s="40"/>
    </row>
    <row r="16" spans="1:20" ht="18" x14ac:dyDescent="0.35">
      <c r="A16" s="39"/>
      <c r="C16" s="231" t="s">
        <v>152</v>
      </c>
      <c r="E16" s="42">
        <v>5</v>
      </c>
      <c r="F16" s="1" t="s">
        <v>38</v>
      </c>
      <c r="G16" s="1" t="s">
        <v>65</v>
      </c>
      <c r="K16" s="39"/>
      <c r="M16" s="1" t="s">
        <v>54</v>
      </c>
      <c r="O16" s="66">
        <v>0.3</v>
      </c>
      <c r="P16" s="1" t="s">
        <v>39</v>
      </c>
      <c r="T16" s="40"/>
    </row>
    <row r="17" spans="1:20" ht="18" x14ac:dyDescent="0.35">
      <c r="A17" s="39"/>
      <c r="C17" s="231" t="s">
        <v>153</v>
      </c>
      <c r="E17" s="43">
        <v>4.5</v>
      </c>
      <c r="F17" s="1" t="s">
        <v>38</v>
      </c>
      <c r="K17" s="39"/>
      <c r="N17" s="1" t="s">
        <v>37</v>
      </c>
      <c r="O17" s="45">
        <v>0.52500000000000002</v>
      </c>
      <c r="P17" s="1" t="s">
        <v>55</v>
      </c>
      <c r="Q17" s="136" t="s">
        <v>112</v>
      </c>
      <c r="T17" s="40"/>
    </row>
    <row r="18" spans="1:20" ht="15.75" thickBot="1" x14ac:dyDescent="0.3">
      <c r="A18" s="39"/>
      <c r="C18" s="1" t="s">
        <v>68</v>
      </c>
      <c r="E18" s="80">
        <f xml:space="preserve"> E16-E17</f>
        <v>0.5</v>
      </c>
      <c r="F18" s="1" t="s">
        <v>38</v>
      </c>
      <c r="K18" s="39"/>
      <c r="Q18" s="136" t="s">
        <v>113</v>
      </c>
      <c r="T18" s="40"/>
    </row>
    <row r="19" spans="1:20" ht="31.5" thickBot="1" x14ac:dyDescent="0.6">
      <c r="A19" s="39"/>
      <c r="C19" s="68" t="s">
        <v>58</v>
      </c>
      <c r="D19" s="69"/>
      <c r="E19" s="71">
        <f>1.25+(0.25*(E16-E17))</f>
        <v>1.375</v>
      </c>
      <c r="F19" s="70" t="s">
        <v>38</v>
      </c>
      <c r="K19" s="39"/>
      <c r="M19" s="68" t="s">
        <v>57</v>
      </c>
      <c r="N19" s="69"/>
      <c r="O19" s="71">
        <f>1.25+(O16*O17)</f>
        <v>1.4075</v>
      </c>
      <c r="P19" s="70" t="s">
        <v>38</v>
      </c>
      <c r="Q19" s="65"/>
      <c r="T19" s="40"/>
    </row>
    <row r="20" spans="1:20" x14ac:dyDescent="0.25">
      <c r="A20" s="39"/>
      <c r="K20" s="39"/>
      <c r="T20" s="40"/>
    </row>
    <row r="21" spans="1:20" x14ac:dyDescent="0.25">
      <c r="A21" s="39"/>
      <c r="K21" s="39"/>
      <c r="T21" s="40"/>
    </row>
    <row r="22" spans="1:20" ht="24" x14ac:dyDescent="0.45">
      <c r="A22" s="39"/>
      <c r="B22" s="83" t="s">
        <v>63</v>
      </c>
      <c r="C22" s="83" t="s">
        <v>67</v>
      </c>
      <c r="K22" s="39"/>
      <c r="T22" s="40"/>
    </row>
    <row r="23" spans="1:20" ht="24" x14ac:dyDescent="0.45">
      <c r="A23" s="39"/>
      <c r="C23" s="83" t="s">
        <v>66</v>
      </c>
      <c r="K23" s="39"/>
      <c r="T23" s="40"/>
    </row>
    <row r="24" spans="1:20" x14ac:dyDescent="0.25">
      <c r="A24" s="39"/>
      <c r="K24" s="39"/>
      <c r="T24" s="40"/>
    </row>
    <row r="25" spans="1:20" ht="16.350000000000001" customHeight="1" x14ac:dyDescent="0.35">
      <c r="A25" s="39"/>
      <c r="B25" s="84" t="s">
        <v>69</v>
      </c>
      <c r="K25" s="39"/>
      <c r="T25" s="40"/>
    </row>
    <row r="26" spans="1:20" ht="20.25" x14ac:dyDescent="0.35">
      <c r="A26" s="39"/>
      <c r="B26" s="85" t="s">
        <v>156</v>
      </c>
      <c r="K26" s="39"/>
      <c r="M26" s="1" t="s">
        <v>54</v>
      </c>
      <c r="O26" s="66">
        <v>0.3</v>
      </c>
      <c r="P26" s="1" t="s">
        <v>39</v>
      </c>
      <c r="T26" s="40"/>
    </row>
    <row r="27" spans="1:20" ht="20.25" x14ac:dyDescent="0.35">
      <c r="A27" s="39"/>
      <c r="B27" s="85" t="s">
        <v>157</v>
      </c>
      <c r="K27" s="39"/>
      <c r="N27" s="1" t="s">
        <v>37</v>
      </c>
      <c r="O27" s="45">
        <v>0.52500000000000002</v>
      </c>
      <c r="P27" s="1" t="s">
        <v>55</v>
      </c>
      <c r="Q27" s="136" t="s">
        <v>112</v>
      </c>
      <c r="T27" s="40"/>
    </row>
    <row r="28" spans="1:20" ht="15.75" thickBot="1" x14ac:dyDescent="0.3">
      <c r="A28" s="39"/>
      <c r="K28" s="39"/>
      <c r="Q28" s="136" t="s">
        <v>113</v>
      </c>
      <c r="T28" s="40"/>
    </row>
    <row r="29" spans="1:20" ht="31.5" thickBot="1" x14ac:dyDescent="0.6">
      <c r="A29" s="39"/>
      <c r="K29" s="39"/>
      <c r="M29" s="68" t="s">
        <v>56</v>
      </c>
      <c r="N29" s="69"/>
      <c r="O29" s="71">
        <f>1.25-(O26*O27)</f>
        <v>1.0925</v>
      </c>
      <c r="P29" s="70" t="s">
        <v>38</v>
      </c>
      <c r="T29" s="40"/>
    </row>
    <row r="30" spans="1:20" x14ac:dyDescent="0.25">
      <c r="A30" s="39"/>
      <c r="K30" s="39"/>
      <c r="T30" s="40"/>
    </row>
    <row r="31" spans="1:20" x14ac:dyDescent="0.25">
      <c r="A31" s="39"/>
      <c r="K31" s="39"/>
      <c r="T31" s="40"/>
    </row>
    <row r="32" spans="1:20" x14ac:dyDescent="0.25">
      <c r="A32" s="39"/>
      <c r="K32" s="39"/>
      <c r="T32" s="40"/>
    </row>
    <row r="33" spans="1:20" x14ac:dyDescent="0.25">
      <c r="A33" s="39"/>
      <c r="K33" s="39"/>
      <c r="T33" s="40"/>
    </row>
    <row r="34" spans="1:20" x14ac:dyDescent="0.25">
      <c r="A34" s="39"/>
      <c r="K34" s="39"/>
      <c r="T34" s="40"/>
    </row>
    <row r="35" spans="1:20" x14ac:dyDescent="0.25">
      <c r="A35" s="39"/>
      <c r="K35" s="39"/>
      <c r="T35" s="40"/>
    </row>
    <row r="36" spans="1:20" ht="15.75" thickBot="1" x14ac:dyDescent="0.3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7"/>
      <c r="L36" s="48"/>
      <c r="M36" s="48"/>
      <c r="N36" s="48"/>
      <c r="O36" s="48"/>
      <c r="P36" s="48"/>
      <c r="Q36" s="48"/>
      <c r="R36" s="48"/>
      <c r="S36" s="48"/>
      <c r="T36" s="49"/>
    </row>
  </sheetData>
  <mergeCells count="1">
    <mergeCell ref="A1:J1"/>
  </mergeCells>
  <pageMargins left="0.7" right="0.7" top="0.75" bottom="0.75" header="0.3" footer="0.3"/>
  <pageSetup paperSize="11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402C0-34DD-4C85-BDCC-3A616489150C}">
  <dimension ref="A1:U42"/>
  <sheetViews>
    <sheetView zoomScale="85" zoomScaleNormal="85" workbookViewId="0">
      <selection activeCell="AD2" sqref="AD2"/>
    </sheetView>
  </sheetViews>
  <sheetFormatPr defaultColWidth="8.85546875" defaultRowHeight="15" x14ac:dyDescent="0.25"/>
  <cols>
    <col min="1" max="4" width="8.85546875" style="1"/>
    <col min="5" max="5" width="11.140625" style="1" customWidth="1"/>
    <col min="6" max="6" width="14.85546875" style="1" customWidth="1"/>
    <col min="7" max="16384" width="8.85546875" style="1"/>
  </cols>
  <sheetData>
    <row r="1" spans="1:21" ht="24.95" customHeight="1" x14ac:dyDescent="0.25">
      <c r="A1" s="250" t="s">
        <v>154</v>
      </c>
      <c r="B1" s="251"/>
      <c r="C1" s="251"/>
      <c r="D1" s="251"/>
      <c r="E1" s="251"/>
      <c r="F1" s="251"/>
      <c r="G1" s="251"/>
      <c r="H1" s="251"/>
      <c r="I1" s="251"/>
      <c r="J1" s="252"/>
      <c r="K1" s="50"/>
      <c r="L1" s="51"/>
      <c r="M1" s="51"/>
      <c r="N1" s="51"/>
      <c r="O1" s="51"/>
      <c r="P1" s="51"/>
      <c r="Q1" s="51"/>
      <c r="R1" s="51"/>
      <c r="S1" s="51"/>
      <c r="T1" s="51"/>
      <c r="U1" s="52"/>
    </row>
    <row r="2" spans="1:21" x14ac:dyDescent="0.25">
      <c r="A2" s="56"/>
      <c r="B2" s="57"/>
      <c r="C2" s="57"/>
      <c r="D2" s="57"/>
      <c r="E2" s="57"/>
      <c r="F2" s="57"/>
      <c r="G2" s="57"/>
      <c r="H2" s="57"/>
      <c r="I2" s="57"/>
      <c r="J2" s="58"/>
      <c r="K2" s="39"/>
      <c r="U2" s="40"/>
    </row>
    <row r="3" spans="1:21" x14ac:dyDescent="0.25">
      <c r="A3" s="56"/>
      <c r="B3" s="57"/>
      <c r="C3" s="57"/>
      <c r="D3" s="57"/>
      <c r="E3" s="57"/>
      <c r="F3" s="57"/>
      <c r="G3" s="57"/>
      <c r="H3" s="57"/>
      <c r="I3" s="57"/>
      <c r="J3" s="58"/>
      <c r="K3" s="39"/>
      <c r="U3" s="40"/>
    </row>
    <row r="4" spans="1:21" x14ac:dyDescent="0.25">
      <c r="A4" s="56"/>
      <c r="B4" s="57"/>
      <c r="C4" s="57"/>
      <c r="D4" s="57"/>
      <c r="E4" s="57"/>
      <c r="F4" s="57"/>
      <c r="G4" s="57"/>
      <c r="H4" s="57"/>
      <c r="I4" s="57"/>
      <c r="J4" s="58"/>
      <c r="K4" s="39"/>
      <c r="U4" s="40"/>
    </row>
    <row r="5" spans="1:21" ht="18" x14ac:dyDescent="0.35">
      <c r="A5" s="56"/>
      <c r="B5" s="57"/>
      <c r="C5" s="57"/>
      <c r="D5" s="57"/>
      <c r="E5" s="57"/>
      <c r="F5" s="57"/>
      <c r="G5" s="57"/>
      <c r="H5" s="57"/>
      <c r="I5" s="57"/>
      <c r="J5" s="58"/>
      <c r="K5" s="39"/>
      <c r="N5" s="6" t="s">
        <v>45</v>
      </c>
      <c r="P5" s="1">
        <f>F29</f>
        <v>1.7580872011251758</v>
      </c>
      <c r="Q5" s="1" t="s">
        <v>38</v>
      </c>
      <c r="R5" s="137" t="s">
        <v>114</v>
      </c>
      <c r="U5" s="40"/>
    </row>
    <row r="6" spans="1:21" ht="18" x14ac:dyDescent="0.35">
      <c r="A6" s="56"/>
      <c r="B6" s="57"/>
      <c r="C6" s="57"/>
      <c r="D6" s="57"/>
      <c r="E6" s="57"/>
      <c r="F6" s="57"/>
      <c r="G6" s="57"/>
      <c r="H6" s="57"/>
      <c r="I6" s="57"/>
      <c r="J6" s="58"/>
      <c r="K6" s="39"/>
      <c r="N6" s="1" t="s">
        <v>46</v>
      </c>
      <c r="P6" s="1">
        <v>2</v>
      </c>
      <c r="Q6" s="1" t="s">
        <v>47</v>
      </c>
      <c r="R6" s="137" t="s">
        <v>115</v>
      </c>
      <c r="U6" s="40"/>
    </row>
    <row r="7" spans="1:21" ht="15.75" thickBot="1" x14ac:dyDescent="0.3">
      <c r="A7" s="56"/>
      <c r="B7" s="57"/>
      <c r="C7" s="57"/>
      <c r="D7" s="57"/>
      <c r="E7" s="57"/>
      <c r="F7" s="57"/>
      <c r="G7" s="57"/>
      <c r="H7" s="57"/>
      <c r="I7" s="57"/>
      <c r="J7" s="58"/>
      <c r="K7" s="39"/>
      <c r="U7" s="40"/>
    </row>
    <row r="8" spans="1:21" ht="27" thickBot="1" x14ac:dyDescent="0.5">
      <c r="A8" s="39"/>
      <c r="J8" s="40"/>
      <c r="K8" s="39"/>
      <c r="M8" s="59" t="s">
        <v>50</v>
      </c>
      <c r="N8" s="60"/>
      <c r="O8" s="60"/>
      <c r="P8" s="60">
        <f>P5*P6</f>
        <v>3.5161744022503516</v>
      </c>
      <c r="Q8" s="61" t="s">
        <v>38</v>
      </c>
      <c r="U8" s="40"/>
    </row>
    <row r="9" spans="1:21" s="90" customFormat="1" ht="19.350000000000001" customHeight="1" x14ac:dyDescent="0.25">
      <c r="A9" s="89"/>
      <c r="J9" s="91"/>
      <c r="K9" s="89"/>
      <c r="M9" s="88" t="s">
        <v>116</v>
      </c>
      <c r="U9" s="91"/>
    </row>
    <row r="10" spans="1:21" x14ac:dyDescent="0.25">
      <c r="A10" s="39"/>
      <c r="J10" s="40"/>
      <c r="K10" s="39"/>
      <c r="U10" s="40"/>
    </row>
    <row r="11" spans="1:21" x14ac:dyDescent="0.25">
      <c r="A11" s="39"/>
      <c r="J11" s="40"/>
      <c r="K11" s="39"/>
      <c r="U11" s="40"/>
    </row>
    <row r="12" spans="1:21" x14ac:dyDescent="0.25">
      <c r="A12" s="39"/>
      <c r="J12" s="40"/>
      <c r="K12" s="39"/>
      <c r="U12" s="40"/>
    </row>
    <row r="13" spans="1:21" x14ac:dyDescent="0.25">
      <c r="A13" s="39"/>
      <c r="J13" s="40"/>
      <c r="K13" s="39"/>
      <c r="U13" s="40"/>
    </row>
    <row r="14" spans="1:21" x14ac:dyDescent="0.25">
      <c r="A14" s="39"/>
      <c r="J14" s="40"/>
      <c r="K14" s="39"/>
      <c r="U14" s="40"/>
    </row>
    <row r="15" spans="1:21" ht="18" x14ac:dyDescent="0.35">
      <c r="A15" s="39"/>
      <c r="J15" s="40"/>
      <c r="K15" s="39"/>
      <c r="N15" s="6" t="s">
        <v>48</v>
      </c>
      <c r="P15" s="1">
        <f>F37</f>
        <v>1.7284106891701829</v>
      </c>
      <c r="Q15" s="1" t="s">
        <v>38</v>
      </c>
      <c r="U15" s="40"/>
    </row>
    <row r="16" spans="1:21" ht="18" x14ac:dyDescent="0.35">
      <c r="A16" s="39"/>
      <c r="J16" s="40"/>
      <c r="K16" s="39"/>
      <c r="N16" s="1" t="s">
        <v>46</v>
      </c>
      <c r="P16" s="1">
        <v>2</v>
      </c>
      <c r="Q16" s="1" t="s">
        <v>47</v>
      </c>
      <c r="U16" s="40"/>
    </row>
    <row r="17" spans="1:21" ht="15.75" thickBot="1" x14ac:dyDescent="0.3">
      <c r="A17" s="39"/>
      <c r="J17" s="40"/>
      <c r="K17" s="39"/>
      <c r="U17" s="40"/>
    </row>
    <row r="18" spans="1:21" ht="27" thickBot="1" x14ac:dyDescent="0.5">
      <c r="A18" s="39"/>
      <c r="J18" s="40"/>
      <c r="K18" s="39"/>
      <c r="M18" s="59" t="s">
        <v>49</v>
      </c>
      <c r="N18" s="60"/>
      <c r="O18" s="60"/>
      <c r="P18" s="60">
        <f>P15*P16</f>
        <v>3.4568213783403658</v>
      </c>
      <c r="Q18" s="61" t="s">
        <v>38</v>
      </c>
      <c r="U18" s="40"/>
    </row>
    <row r="19" spans="1:21" x14ac:dyDescent="0.25">
      <c r="A19" s="39"/>
      <c r="J19" s="40"/>
      <c r="K19" s="39"/>
      <c r="U19" s="40"/>
    </row>
    <row r="20" spans="1:21" x14ac:dyDescent="0.25">
      <c r="A20" s="39"/>
      <c r="J20" s="40"/>
      <c r="K20" s="39"/>
      <c r="U20" s="40"/>
    </row>
    <row r="21" spans="1:21" ht="15.75" x14ac:dyDescent="0.25">
      <c r="A21" s="39"/>
      <c r="B21" s="86" t="s">
        <v>72</v>
      </c>
      <c r="C21" s="9"/>
      <c r="D21" s="9"/>
      <c r="E21" s="9"/>
      <c r="F21" s="9"/>
      <c r="G21" s="9"/>
      <c r="J21" s="40"/>
      <c r="K21" s="39"/>
      <c r="U21" s="40"/>
    </row>
    <row r="22" spans="1:21" x14ac:dyDescent="0.25">
      <c r="A22" s="39"/>
      <c r="J22" s="40"/>
      <c r="K22" s="39"/>
      <c r="U22" s="40"/>
    </row>
    <row r="23" spans="1:21" x14ac:dyDescent="0.25">
      <c r="A23" s="39"/>
      <c r="J23" s="40"/>
      <c r="K23" s="39"/>
      <c r="U23" s="40"/>
    </row>
    <row r="24" spans="1:21" x14ac:dyDescent="0.25">
      <c r="A24" s="39"/>
      <c r="J24" s="40"/>
      <c r="K24" s="39"/>
      <c r="U24" s="40"/>
    </row>
    <row r="25" spans="1:21" ht="18" x14ac:dyDescent="0.35">
      <c r="A25" s="39"/>
      <c r="D25" s="231" t="s">
        <v>147</v>
      </c>
      <c r="F25" s="42">
        <v>2.5</v>
      </c>
      <c r="G25" s="1" t="s">
        <v>38</v>
      </c>
      <c r="J25" s="40"/>
      <c r="K25" s="39"/>
      <c r="U25" s="40"/>
    </row>
    <row r="26" spans="1:21" ht="18" x14ac:dyDescent="0.35">
      <c r="A26" s="39"/>
      <c r="C26" s="1" t="s">
        <v>29</v>
      </c>
      <c r="J26" s="40"/>
      <c r="K26" s="39"/>
      <c r="U26" s="40"/>
    </row>
    <row r="27" spans="1:21" ht="18" x14ac:dyDescent="0.35">
      <c r="A27" s="39"/>
      <c r="D27" s="231" t="s">
        <v>148</v>
      </c>
      <c r="F27" s="81">
        <v>4220</v>
      </c>
      <c r="G27" s="1" t="s">
        <v>5</v>
      </c>
      <c r="H27" s="80" t="s">
        <v>62</v>
      </c>
      <c r="J27" s="40"/>
      <c r="K27" s="39"/>
      <c r="U27" s="40"/>
    </row>
    <row r="28" spans="1:21" ht="18" x14ac:dyDescent="0.35">
      <c r="A28" s="39"/>
      <c r="D28" s="231" t="s">
        <v>149</v>
      </c>
      <c r="F28" s="82">
        <v>10000</v>
      </c>
      <c r="G28" s="1" t="s">
        <v>5</v>
      </c>
      <c r="H28" s="80" t="s">
        <v>64</v>
      </c>
      <c r="J28" s="40"/>
      <c r="K28" s="39"/>
      <c r="U28" s="40"/>
    </row>
    <row r="29" spans="1:21" ht="26.25" x14ac:dyDescent="0.45">
      <c r="A29" s="39"/>
      <c r="D29" s="53" t="s">
        <v>44</v>
      </c>
      <c r="E29" s="15"/>
      <c r="F29" s="55">
        <f>F25*((F28/(F27+F28)))</f>
        <v>1.7580872011251758</v>
      </c>
      <c r="G29" s="15" t="s">
        <v>38</v>
      </c>
      <c r="J29" s="40"/>
      <c r="K29" s="39"/>
      <c r="U29" s="40"/>
    </row>
    <row r="30" spans="1:21" x14ac:dyDescent="0.25">
      <c r="A30" s="39"/>
      <c r="J30" s="40"/>
      <c r="K30" s="39"/>
      <c r="U30" s="40"/>
    </row>
    <row r="31" spans="1:21" x14ac:dyDescent="0.25">
      <c r="A31" s="39"/>
      <c r="J31" s="40"/>
      <c r="K31" s="39"/>
      <c r="U31" s="40"/>
    </row>
    <row r="32" spans="1:21" x14ac:dyDescent="0.25">
      <c r="A32" s="39"/>
      <c r="J32" s="40"/>
      <c r="K32" s="39"/>
      <c r="U32" s="40"/>
    </row>
    <row r="33" spans="1:21" x14ac:dyDescent="0.25">
      <c r="A33" s="39"/>
      <c r="J33" s="40"/>
      <c r="K33" s="39"/>
      <c r="U33" s="40"/>
    </row>
    <row r="34" spans="1:21" ht="18" x14ac:dyDescent="0.35">
      <c r="A34" s="39"/>
      <c r="D34" s="1" t="s">
        <v>40</v>
      </c>
      <c r="F34" s="66">
        <v>1.0000000000000001E-5</v>
      </c>
      <c r="G34" s="1" t="s">
        <v>39</v>
      </c>
      <c r="J34" s="40"/>
      <c r="K34" s="39"/>
      <c r="U34" s="40"/>
    </row>
    <row r="35" spans="1:21" x14ac:dyDescent="0.25">
      <c r="A35" s="39"/>
      <c r="B35" s="1" t="s">
        <v>42</v>
      </c>
      <c r="J35" s="40"/>
      <c r="K35" s="39"/>
      <c r="U35" s="40"/>
    </row>
    <row r="36" spans="1:21" ht="18" x14ac:dyDescent="0.35">
      <c r="A36" s="39"/>
      <c r="D36" s="1" t="s">
        <v>41</v>
      </c>
      <c r="F36" s="45">
        <f>1/((1/F27)+(1/F28))</f>
        <v>2967.6511954992966</v>
      </c>
      <c r="G36" s="1" t="s">
        <v>5</v>
      </c>
      <c r="J36" s="40"/>
      <c r="K36" s="39"/>
      <c r="U36" s="40"/>
    </row>
    <row r="37" spans="1:21" ht="26.25" x14ac:dyDescent="0.45">
      <c r="A37" s="39"/>
      <c r="D37" s="53" t="s">
        <v>43</v>
      </c>
      <c r="E37" s="15"/>
      <c r="F37" s="55">
        <f>F29-(F34*F36)</f>
        <v>1.7284106891701829</v>
      </c>
      <c r="G37" s="15" t="s">
        <v>38</v>
      </c>
      <c r="J37" s="40"/>
      <c r="K37" s="39"/>
      <c r="U37" s="40"/>
    </row>
    <row r="38" spans="1:21" x14ac:dyDescent="0.25">
      <c r="A38" s="39"/>
      <c r="D38" s="92" t="s">
        <v>73</v>
      </c>
      <c r="E38" s="92"/>
      <c r="J38" s="40"/>
      <c r="K38" s="39"/>
      <c r="U38" s="40"/>
    </row>
    <row r="39" spans="1:21" x14ac:dyDescent="0.25">
      <c r="A39" s="39"/>
      <c r="J39" s="40"/>
      <c r="K39" s="39"/>
      <c r="U39" s="40"/>
    </row>
    <row r="40" spans="1:21" x14ac:dyDescent="0.25">
      <c r="A40" s="39"/>
      <c r="J40" s="40"/>
      <c r="K40" s="39"/>
      <c r="U40" s="40"/>
    </row>
    <row r="41" spans="1:21" x14ac:dyDescent="0.25">
      <c r="A41" s="39"/>
      <c r="J41" s="40"/>
      <c r="K41" s="39"/>
      <c r="U41" s="40"/>
    </row>
    <row r="42" spans="1:21" ht="15.75" thickBot="1" x14ac:dyDescent="0.3">
      <c r="A42" s="47"/>
      <c r="B42" s="48"/>
      <c r="C42" s="48"/>
      <c r="D42" s="48"/>
      <c r="E42" s="48"/>
      <c r="F42" s="48"/>
      <c r="G42" s="48"/>
      <c r="H42" s="48"/>
      <c r="I42" s="48"/>
      <c r="J42" s="49"/>
      <c r="K42" s="47"/>
      <c r="L42" s="48"/>
      <c r="M42" s="48"/>
      <c r="N42" s="48"/>
      <c r="O42" s="48"/>
      <c r="P42" s="48"/>
      <c r="Q42" s="48"/>
      <c r="R42" s="48"/>
      <c r="S42" s="48"/>
      <c r="T42" s="48"/>
      <c r="U42" s="49"/>
    </row>
  </sheetData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7BDC-E221-4D29-9E9A-A4C125C657EF}">
  <dimension ref="A1:AE94"/>
  <sheetViews>
    <sheetView zoomScale="86" zoomScaleNormal="86" workbookViewId="0">
      <selection activeCell="J5" sqref="J5"/>
    </sheetView>
  </sheetViews>
  <sheetFormatPr defaultColWidth="8.85546875" defaultRowHeight="15" x14ac:dyDescent="0.25"/>
  <cols>
    <col min="1" max="4" width="8.85546875" style="1"/>
    <col min="5" max="5" width="13.42578125" style="1" customWidth="1"/>
    <col min="6" max="16" width="8.85546875" style="1"/>
    <col min="17" max="17" width="13.5703125" style="1" customWidth="1"/>
    <col min="18" max="16384" width="8.85546875" style="1"/>
  </cols>
  <sheetData>
    <row r="1" spans="1:31" ht="23.25" x14ac:dyDescent="0.35">
      <c r="A1" s="248" t="s">
        <v>155</v>
      </c>
      <c r="B1" s="249"/>
      <c r="C1" s="249"/>
      <c r="D1" s="249"/>
      <c r="E1" s="249"/>
      <c r="F1" s="249"/>
      <c r="G1" s="249"/>
      <c r="H1" s="249"/>
      <c r="I1" s="249"/>
      <c r="J1" s="253"/>
      <c r="K1" s="51"/>
      <c r="L1" s="51"/>
      <c r="M1" s="51"/>
      <c r="N1" s="51"/>
      <c r="O1" s="51"/>
      <c r="P1" s="51"/>
      <c r="Q1" s="51"/>
      <c r="R1" s="51"/>
      <c r="S1" s="51"/>
      <c r="T1" s="51"/>
      <c r="U1" s="52"/>
      <c r="V1" s="254"/>
      <c r="W1" s="255"/>
      <c r="X1" s="255"/>
      <c r="Y1" s="255"/>
      <c r="Z1" s="255"/>
      <c r="AA1" s="255"/>
      <c r="AB1" s="255"/>
      <c r="AC1" s="255"/>
      <c r="AD1" s="255"/>
      <c r="AE1" s="256"/>
    </row>
    <row r="2" spans="1:31" x14ac:dyDescent="0.25">
      <c r="A2" s="39"/>
      <c r="J2" s="40"/>
      <c r="U2" s="40"/>
      <c r="V2" s="257"/>
      <c r="W2" s="258"/>
      <c r="X2" s="258"/>
      <c r="Y2" s="258"/>
      <c r="Z2" s="258"/>
      <c r="AA2" s="258"/>
      <c r="AB2" s="258"/>
      <c r="AC2" s="258"/>
      <c r="AD2" s="258"/>
      <c r="AE2" s="259"/>
    </row>
    <row r="3" spans="1:31" ht="23.25" x14ac:dyDescent="0.25">
      <c r="A3" s="39"/>
      <c r="J3" s="40"/>
      <c r="U3" s="40"/>
      <c r="V3" s="21"/>
      <c r="W3" s="2"/>
      <c r="X3" s="2"/>
      <c r="Y3" s="2"/>
      <c r="Z3" s="2"/>
      <c r="AA3" s="2"/>
      <c r="AB3" s="2"/>
      <c r="AC3" s="2"/>
      <c r="AD3" s="2"/>
      <c r="AE3" s="36"/>
    </row>
    <row r="4" spans="1:31" ht="23.25" x14ac:dyDescent="0.25">
      <c r="A4" s="39"/>
      <c r="J4" s="40"/>
      <c r="U4" s="40"/>
      <c r="V4" s="21"/>
      <c r="W4" s="2"/>
      <c r="X4" s="2"/>
      <c r="Y4" s="2"/>
      <c r="Z4" s="2"/>
      <c r="AA4" s="2"/>
      <c r="AB4" s="2"/>
      <c r="AC4" s="2"/>
      <c r="AD4" s="2"/>
      <c r="AE4" s="36"/>
    </row>
    <row r="5" spans="1:31" ht="23.25" x14ac:dyDescent="0.25">
      <c r="A5" s="39"/>
      <c r="J5" s="40"/>
      <c r="U5" s="40"/>
      <c r="V5" s="21"/>
      <c r="W5" s="2"/>
      <c r="X5" s="2"/>
      <c r="Y5" s="2"/>
      <c r="Z5" s="2"/>
      <c r="AA5" s="2"/>
      <c r="AB5" s="2"/>
      <c r="AC5" s="2"/>
      <c r="AD5" s="2"/>
      <c r="AE5" s="36"/>
    </row>
    <row r="6" spans="1:31" ht="23.25" x14ac:dyDescent="0.25">
      <c r="A6" s="39"/>
      <c r="J6" s="40"/>
      <c r="U6" s="40"/>
      <c r="V6" s="21"/>
      <c r="W6" s="2"/>
      <c r="X6" s="2"/>
      <c r="Y6" s="2"/>
      <c r="Z6" s="2"/>
      <c r="AA6" s="2"/>
      <c r="AB6" s="2"/>
      <c r="AC6" s="2"/>
      <c r="AD6" s="2"/>
      <c r="AE6" s="36"/>
    </row>
    <row r="7" spans="1:31" ht="23.25" x14ac:dyDescent="0.25">
      <c r="A7" s="39"/>
      <c r="J7" s="40"/>
      <c r="U7" s="40"/>
      <c r="V7" s="21"/>
      <c r="W7" s="2"/>
      <c r="X7" s="2"/>
      <c r="Y7" s="2"/>
      <c r="Z7" s="2"/>
      <c r="AA7" s="2"/>
      <c r="AB7" s="2"/>
      <c r="AC7" s="2"/>
      <c r="AD7" s="2"/>
      <c r="AE7" s="36"/>
    </row>
    <row r="8" spans="1:31" ht="23.25" x14ac:dyDescent="0.25">
      <c r="A8" s="41" t="s">
        <v>28</v>
      </c>
      <c r="J8" s="40"/>
      <c r="U8" s="40"/>
      <c r="V8" s="21"/>
      <c r="W8" s="2"/>
      <c r="X8" s="2"/>
      <c r="Y8" s="2"/>
      <c r="Z8" s="2"/>
      <c r="AA8" s="2"/>
      <c r="AB8" s="2"/>
      <c r="AC8" s="2"/>
      <c r="AD8" s="2"/>
      <c r="AE8" s="36"/>
    </row>
    <row r="9" spans="1:31" ht="23.25" x14ac:dyDescent="0.25">
      <c r="A9" s="39"/>
      <c r="J9" s="40"/>
      <c r="P9" s="122" t="s">
        <v>36</v>
      </c>
      <c r="Q9" s="123">
        <f>E33</f>
        <v>1.9309629629629632</v>
      </c>
      <c r="R9" s="90" t="s">
        <v>38</v>
      </c>
      <c r="U9" s="40"/>
      <c r="V9" s="21"/>
      <c r="W9" s="2"/>
      <c r="X9" s="2"/>
      <c r="Y9" s="2"/>
      <c r="Z9" s="2"/>
      <c r="AA9" s="2"/>
      <c r="AB9" s="2"/>
      <c r="AC9" s="2"/>
      <c r="AD9" s="2"/>
      <c r="AE9" s="36"/>
    </row>
    <row r="10" spans="1:31" ht="23.25" x14ac:dyDescent="0.25">
      <c r="A10" s="39"/>
      <c r="J10" s="40"/>
      <c r="P10" s="121" t="s">
        <v>37</v>
      </c>
      <c r="Q10" s="125">
        <v>0.52500000000000002</v>
      </c>
      <c r="R10" s="90" t="s">
        <v>99</v>
      </c>
      <c r="U10" s="40"/>
      <c r="V10" s="21"/>
      <c r="W10" s="2"/>
      <c r="X10" s="2"/>
      <c r="Y10" s="2"/>
      <c r="Z10" s="2"/>
      <c r="AA10" s="2"/>
      <c r="AB10" s="2"/>
      <c r="AC10" s="2"/>
      <c r="AD10" s="2"/>
      <c r="AE10" s="36"/>
    </row>
    <row r="11" spans="1:31" ht="23.25" x14ac:dyDescent="0.25">
      <c r="A11" s="39"/>
      <c r="J11" s="40"/>
      <c r="P11" s="121" t="s">
        <v>37</v>
      </c>
      <c r="Q11" s="124">
        <v>0.28499999999999998</v>
      </c>
      <c r="R11" s="90" t="s">
        <v>100</v>
      </c>
      <c r="U11" s="40"/>
      <c r="V11" s="21"/>
      <c r="W11" s="2"/>
      <c r="X11" s="2"/>
      <c r="Y11" s="2"/>
      <c r="Z11" s="2"/>
      <c r="AA11" s="2"/>
      <c r="AB11" s="2"/>
      <c r="AC11" s="2"/>
      <c r="AD11" s="2"/>
      <c r="AE11" s="36"/>
    </row>
    <row r="12" spans="1:31" ht="23.25" x14ac:dyDescent="0.35">
      <c r="A12" s="39"/>
      <c r="B12" s="126" t="s">
        <v>70</v>
      </c>
      <c r="C12" s="9"/>
      <c r="D12" s="9"/>
      <c r="E12" s="9"/>
      <c r="F12" s="9"/>
      <c r="G12" s="9"/>
      <c r="H12" s="9"/>
      <c r="J12" s="40"/>
      <c r="M12" s="1" t="s">
        <v>59</v>
      </c>
      <c r="U12" s="40"/>
      <c r="V12" s="21"/>
      <c r="W12" s="2"/>
      <c r="X12" s="2"/>
      <c r="Y12" s="2"/>
      <c r="Z12" s="2"/>
      <c r="AA12" s="2"/>
      <c r="AB12" s="2"/>
      <c r="AC12" s="2"/>
      <c r="AD12" s="2"/>
      <c r="AE12" s="36"/>
    </row>
    <row r="13" spans="1:31" ht="15.75" thickBot="1" x14ac:dyDescent="0.3">
      <c r="A13" s="39"/>
      <c r="J13" s="40"/>
      <c r="U13" s="40"/>
      <c r="V13" s="16"/>
      <c r="AE13" s="17"/>
    </row>
    <row r="14" spans="1:31" ht="31.5" thickBot="1" x14ac:dyDescent="0.6">
      <c r="A14" s="39"/>
      <c r="J14" s="40"/>
      <c r="N14" s="62" t="s">
        <v>51</v>
      </c>
      <c r="O14" s="63"/>
      <c r="P14" s="63"/>
      <c r="Q14" s="63">
        <f>(Q9-1.25)/Q10</f>
        <v>1.2970723104056441</v>
      </c>
      <c r="R14" s="64" t="s">
        <v>39</v>
      </c>
      <c r="U14" s="40"/>
      <c r="V14" s="16"/>
      <c r="AE14" s="17"/>
    </row>
    <row r="15" spans="1:31" x14ac:dyDescent="0.25">
      <c r="A15" s="39"/>
      <c r="J15" s="40"/>
      <c r="U15" s="40"/>
      <c r="V15" s="16"/>
      <c r="AE15" s="17"/>
    </row>
    <row r="16" spans="1:31" x14ac:dyDescent="0.25">
      <c r="A16" s="39"/>
      <c r="J16" s="40"/>
      <c r="U16" s="40"/>
      <c r="V16" s="16"/>
      <c r="AE16" s="17"/>
    </row>
    <row r="17" spans="1:31" ht="18" x14ac:dyDescent="0.35">
      <c r="A17" s="39"/>
      <c r="C17" s="231" t="s">
        <v>147</v>
      </c>
      <c r="E17" s="42">
        <v>2.5</v>
      </c>
      <c r="F17" s="1" t="s">
        <v>38</v>
      </c>
      <c r="J17" s="40"/>
      <c r="U17" s="40"/>
      <c r="V17" s="16"/>
      <c r="AE17" s="17"/>
    </row>
    <row r="18" spans="1:31" ht="18" x14ac:dyDescent="0.35">
      <c r="A18" s="39"/>
      <c r="B18" s="1" t="s">
        <v>29</v>
      </c>
      <c r="J18" s="40"/>
      <c r="U18" s="40"/>
      <c r="V18" s="16"/>
      <c r="AE18" s="17"/>
    </row>
    <row r="19" spans="1:31" ht="21" x14ac:dyDescent="0.35">
      <c r="A19" s="39"/>
      <c r="C19" s="231" t="s">
        <v>150</v>
      </c>
      <c r="E19" s="79">
        <v>150300</v>
      </c>
      <c r="F19" s="1" t="s">
        <v>5</v>
      </c>
      <c r="G19" s="80" t="s">
        <v>60</v>
      </c>
      <c r="J19" s="40"/>
      <c r="U19" s="40"/>
      <c r="V19" s="16"/>
      <c r="AE19" s="17"/>
    </row>
    <row r="20" spans="1:31" ht="21" x14ac:dyDescent="0.35">
      <c r="A20" s="39"/>
      <c r="C20" s="231" t="s">
        <v>151</v>
      </c>
      <c r="E20" s="79">
        <v>44100</v>
      </c>
      <c r="F20" s="1" t="s">
        <v>5</v>
      </c>
      <c r="G20" s="80" t="s">
        <v>61</v>
      </c>
      <c r="J20" s="40"/>
      <c r="U20" s="40"/>
      <c r="V20" s="16"/>
      <c r="AE20" s="17"/>
    </row>
    <row r="21" spans="1:31" ht="15.75" thickBot="1" x14ac:dyDescent="0.3">
      <c r="A21" s="39"/>
      <c r="J21" s="40"/>
      <c r="U21" s="40"/>
      <c r="V21" s="16"/>
      <c r="AE21" s="17"/>
    </row>
    <row r="22" spans="1:31" ht="31.5" thickBot="1" x14ac:dyDescent="0.6">
      <c r="A22" s="39"/>
      <c r="C22" s="53" t="s">
        <v>31</v>
      </c>
      <c r="D22" s="15"/>
      <c r="E22" s="54">
        <f>E17*(E20/(E19+E20))</f>
        <v>0.56712962962962965</v>
      </c>
      <c r="F22" s="15" t="s">
        <v>38</v>
      </c>
      <c r="J22" s="40"/>
      <c r="N22" s="62" t="s">
        <v>52</v>
      </c>
      <c r="O22" s="63"/>
      <c r="P22" s="63"/>
      <c r="Q22" s="72">
        <f>(1.25-E22)/Q10</f>
        <v>1.3007054673721339</v>
      </c>
      <c r="R22" s="64" t="s">
        <v>39</v>
      </c>
      <c r="U22" s="40"/>
      <c r="V22" s="16"/>
      <c r="AE22" s="17"/>
    </row>
    <row r="23" spans="1:31" ht="21" customHeight="1" x14ac:dyDescent="0.25">
      <c r="A23" s="39"/>
      <c r="J23" s="40"/>
      <c r="N23" s="87" t="s">
        <v>71</v>
      </c>
      <c r="U23" s="40"/>
      <c r="V23" s="16"/>
      <c r="AE23" s="17"/>
    </row>
    <row r="24" spans="1:31" x14ac:dyDescent="0.25">
      <c r="A24" s="39"/>
      <c r="J24" s="40"/>
      <c r="U24" s="40"/>
      <c r="V24" s="16"/>
      <c r="AE24" s="17"/>
    </row>
    <row r="25" spans="1:31" x14ac:dyDescent="0.25">
      <c r="A25" s="39"/>
      <c r="J25" s="40"/>
      <c r="U25" s="40"/>
      <c r="V25" s="16"/>
      <c r="AE25" s="17"/>
    </row>
    <row r="26" spans="1:31" x14ac:dyDescent="0.25">
      <c r="A26" s="39"/>
      <c r="J26" s="40"/>
      <c r="U26" s="40"/>
      <c r="V26" s="16"/>
      <c r="AE26" s="17"/>
    </row>
    <row r="27" spans="1:31" x14ac:dyDescent="0.25">
      <c r="A27" s="39"/>
      <c r="J27" s="40"/>
      <c r="U27" s="40"/>
      <c r="V27" s="16"/>
      <c r="AE27" s="17"/>
    </row>
    <row r="28" spans="1:31" ht="18" x14ac:dyDescent="0.35">
      <c r="A28" s="39"/>
      <c r="C28" s="1" t="s">
        <v>30</v>
      </c>
      <c r="E28" s="44">
        <f>E22</f>
        <v>0.56712962962962965</v>
      </c>
      <c r="F28" s="1" t="s">
        <v>38</v>
      </c>
      <c r="J28" s="40"/>
      <c r="U28" s="40"/>
      <c r="V28" s="16"/>
      <c r="AE28" s="17"/>
    </row>
    <row r="29" spans="1:31" ht="18" x14ac:dyDescent="0.35">
      <c r="A29" s="39"/>
      <c r="C29" s="1" t="s">
        <v>33</v>
      </c>
      <c r="E29" s="45">
        <v>4.0000000000000003E-5</v>
      </c>
      <c r="F29" s="1" t="s">
        <v>39</v>
      </c>
      <c r="J29" s="40"/>
      <c r="U29" s="40"/>
      <c r="V29" s="16"/>
      <c r="AE29" s="17"/>
    </row>
    <row r="30" spans="1:31" x14ac:dyDescent="0.25">
      <c r="A30" s="39"/>
      <c r="B30" s="1" t="s">
        <v>34</v>
      </c>
      <c r="F30" s="1" t="s">
        <v>5</v>
      </c>
      <c r="J30" s="40"/>
      <c r="U30" s="40"/>
      <c r="V30" s="16"/>
      <c r="AE30" s="17"/>
    </row>
    <row r="31" spans="1:31" ht="18" x14ac:dyDescent="0.35">
      <c r="A31" s="39"/>
      <c r="C31" s="1" t="s">
        <v>32</v>
      </c>
      <c r="E31" s="46">
        <f>1/((1/E19)+(1/E20))</f>
        <v>34095.833333333336</v>
      </c>
      <c r="F31" s="1" t="s">
        <v>5</v>
      </c>
      <c r="J31" s="40"/>
      <c r="U31" s="40"/>
      <c r="V31" s="16"/>
      <c r="AE31" s="17"/>
    </row>
    <row r="32" spans="1:31" x14ac:dyDescent="0.25">
      <c r="A32" s="39"/>
      <c r="J32" s="40"/>
      <c r="U32" s="40"/>
      <c r="V32" s="16"/>
      <c r="AE32" s="17"/>
    </row>
    <row r="33" spans="1:31" ht="26.25" x14ac:dyDescent="0.45">
      <c r="A33" s="39"/>
      <c r="C33" s="53" t="s">
        <v>35</v>
      </c>
      <c r="D33" s="15"/>
      <c r="E33" s="55">
        <f>E28+(E29*E31)</f>
        <v>1.9309629629629632</v>
      </c>
      <c r="F33" s="15" t="s">
        <v>38</v>
      </c>
      <c r="J33" s="40"/>
      <c r="U33" s="40"/>
      <c r="V33" s="16"/>
      <c r="AE33" s="17"/>
    </row>
    <row r="34" spans="1:31" x14ac:dyDescent="0.25">
      <c r="A34" s="39"/>
      <c r="J34" s="40"/>
      <c r="U34" s="40"/>
      <c r="V34" s="16"/>
      <c r="AE34" s="17"/>
    </row>
    <row r="35" spans="1:31" x14ac:dyDescent="0.25">
      <c r="A35" s="39"/>
      <c r="J35" s="40"/>
      <c r="U35" s="40"/>
      <c r="V35" s="16"/>
      <c r="AE35" s="17"/>
    </row>
    <row r="36" spans="1:31" x14ac:dyDescent="0.25">
      <c r="A36" s="39"/>
      <c r="J36" s="40"/>
      <c r="U36" s="40"/>
      <c r="V36" s="16"/>
      <c r="AE36" s="17"/>
    </row>
    <row r="37" spans="1:31" x14ac:dyDescent="0.25">
      <c r="A37" s="39"/>
      <c r="J37" s="40"/>
      <c r="U37" s="40"/>
      <c r="V37" s="16"/>
      <c r="AE37" s="17"/>
    </row>
    <row r="38" spans="1:31" x14ac:dyDescent="0.25">
      <c r="A38" s="39"/>
      <c r="J38" s="40"/>
      <c r="U38" s="40"/>
      <c r="V38" s="16"/>
      <c r="AE38" s="17"/>
    </row>
    <row r="39" spans="1:31" ht="15.75" thickBot="1" x14ac:dyDescent="0.3">
      <c r="A39" s="47"/>
      <c r="B39" s="48"/>
      <c r="C39" s="48"/>
      <c r="D39" s="48"/>
      <c r="E39" s="48"/>
      <c r="F39" s="48"/>
      <c r="G39" s="48"/>
      <c r="H39" s="48"/>
      <c r="I39" s="48"/>
      <c r="J39" s="49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9"/>
      <c r="V39" s="16"/>
      <c r="AE39" s="17"/>
    </row>
    <row r="40" spans="1:31" x14ac:dyDescent="0.25">
      <c r="V40" s="16"/>
      <c r="AE40" s="17"/>
    </row>
    <row r="41" spans="1:31" x14ac:dyDescent="0.25">
      <c r="V41" s="16"/>
      <c r="AE41" s="17"/>
    </row>
    <row r="42" spans="1:31" x14ac:dyDescent="0.25">
      <c r="V42" s="16"/>
      <c r="AE42" s="17"/>
    </row>
    <row r="43" spans="1:31" x14ac:dyDescent="0.25">
      <c r="V43" s="16"/>
      <c r="AE43" s="17"/>
    </row>
    <row r="44" spans="1:31" x14ac:dyDescent="0.25">
      <c r="V44" s="16"/>
      <c r="AE44" s="17"/>
    </row>
    <row r="45" spans="1:31" x14ac:dyDescent="0.25">
      <c r="V45" s="16"/>
      <c r="AE45" s="17"/>
    </row>
    <row r="46" spans="1:31" x14ac:dyDescent="0.25">
      <c r="V46" s="16"/>
      <c r="AE46" s="17"/>
    </row>
    <row r="47" spans="1:31" x14ac:dyDescent="0.25">
      <c r="V47" s="16"/>
      <c r="AE47" s="17"/>
    </row>
    <row r="48" spans="1:31" x14ac:dyDescent="0.25">
      <c r="V48" s="16"/>
      <c r="AE48" s="17"/>
    </row>
    <row r="49" spans="22:31" x14ac:dyDescent="0.25">
      <c r="V49" s="16"/>
      <c r="AE49" s="17"/>
    </row>
    <row r="50" spans="22:31" x14ac:dyDescent="0.25">
      <c r="V50" s="16"/>
      <c r="AE50" s="17"/>
    </row>
    <row r="51" spans="22:31" x14ac:dyDescent="0.25">
      <c r="V51" s="16"/>
      <c r="AE51" s="17"/>
    </row>
    <row r="52" spans="22:31" x14ac:dyDescent="0.25">
      <c r="V52" s="16"/>
      <c r="AE52" s="17"/>
    </row>
    <row r="53" spans="22:31" x14ac:dyDescent="0.25">
      <c r="V53" s="16"/>
      <c r="AE53" s="17"/>
    </row>
    <row r="54" spans="22:31" x14ac:dyDescent="0.25">
      <c r="V54" s="16"/>
      <c r="AE54" s="17"/>
    </row>
    <row r="55" spans="22:31" x14ac:dyDescent="0.25">
      <c r="V55" s="16"/>
      <c r="AE55" s="17"/>
    </row>
    <row r="56" spans="22:31" x14ac:dyDescent="0.25">
      <c r="V56" s="16"/>
      <c r="AE56" s="17"/>
    </row>
    <row r="57" spans="22:31" x14ac:dyDescent="0.25">
      <c r="V57" s="16"/>
      <c r="AE57" s="17"/>
    </row>
    <row r="58" spans="22:31" x14ac:dyDescent="0.25">
      <c r="V58" s="16"/>
      <c r="AE58" s="17"/>
    </row>
    <row r="59" spans="22:31" x14ac:dyDescent="0.25">
      <c r="V59" s="16"/>
      <c r="AE59" s="17"/>
    </row>
    <row r="60" spans="22:31" x14ac:dyDescent="0.25">
      <c r="V60" s="16"/>
      <c r="AE60" s="17"/>
    </row>
    <row r="61" spans="22:31" x14ac:dyDescent="0.25">
      <c r="V61" s="16"/>
      <c r="AE61" s="17"/>
    </row>
    <row r="62" spans="22:31" x14ac:dyDescent="0.25">
      <c r="V62" s="16"/>
      <c r="AE62" s="17"/>
    </row>
    <row r="63" spans="22:31" x14ac:dyDescent="0.25">
      <c r="V63" s="16"/>
      <c r="AE63" s="17"/>
    </row>
    <row r="64" spans="22:31" x14ac:dyDescent="0.25">
      <c r="V64" s="16"/>
      <c r="AE64" s="17"/>
    </row>
    <row r="65" spans="22:31" x14ac:dyDescent="0.25">
      <c r="V65" s="16"/>
      <c r="AE65" s="17"/>
    </row>
    <row r="66" spans="22:31" x14ac:dyDescent="0.25">
      <c r="V66" s="16"/>
      <c r="AE66" s="17"/>
    </row>
    <row r="67" spans="22:31" x14ac:dyDescent="0.25">
      <c r="V67" s="16"/>
      <c r="AE67" s="17"/>
    </row>
    <row r="68" spans="22:31" x14ac:dyDescent="0.25">
      <c r="V68" s="16"/>
      <c r="AE68" s="17"/>
    </row>
    <row r="69" spans="22:31" x14ac:dyDescent="0.25">
      <c r="V69" s="16"/>
      <c r="AE69" s="17"/>
    </row>
    <row r="70" spans="22:31" x14ac:dyDescent="0.25">
      <c r="V70" s="16"/>
      <c r="AE70" s="17"/>
    </row>
    <row r="71" spans="22:31" x14ac:dyDescent="0.25">
      <c r="V71" s="16"/>
      <c r="AE71" s="17"/>
    </row>
    <row r="72" spans="22:31" x14ac:dyDescent="0.25">
      <c r="V72" s="16"/>
      <c r="AE72" s="17"/>
    </row>
    <row r="73" spans="22:31" x14ac:dyDescent="0.25">
      <c r="V73" s="16"/>
      <c r="AE73" s="17"/>
    </row>
    <row r="74" spans="22:31" x14ac:dyDescent="0.25">
      <c r="V74" s="16"/>
      <c r="AE74" s="17"/>
    </row>
    <row r="75" spans="22:31" x14ac:dyDescent="0.25">
      <c r="V75" s="16"/>
      <c r="AE75" s="17"/>
    </row>
    <row r="76" spans="22:31" x14ac:dyDescent="0.25">
      <c r="V76" s="16"/>
      <c r="AE76" s="17"/>
    </row>
    <row r="77" spans="22:31" x14ac:dyDescent="0.25">
      <c r="V77" s="16"/>
      <c r="AE77" s="17"/>
    </row>
    <row r="78" spans="22:31" x14ac:dyDescent="0.25">
      <c r="V78" s="16"/>
      <c r="AE78" s="17"/>
    </row>
    <row r="79" spans="22:31" x14ac:dyDescent="0.25">
      <c r="V79" s="16"/>
      <c r="AE79" s="17"/>
    </row>
    <row r="80" spans="22:31" x14ac:dyDescent="0.25">
      <c r="V80" s="16"/>
      <c r="AE80" s="17"/>
    </row>
    <row r="81" spans="22:31" x14ac:dyDescent="0.25">
      <c r="V81" s="16"/>
      <c r="AE81" s="17"/>
    </row>
    <row r="82" spans="22:31" x14ac:dyDescent="0.25">
      <c r="V82" s="16"/>
      <c r="AE82" s="17"/>
    </row>
    <row r="83" spans="22:31" x14ac:dyDescent="0.25">
      <c r="V83" s="16"/>
      <c r="AE83" s="17"/>
    </row>
    <row r="84" spans="22:31" x14ac:dyDescent="0.25">
      <c r="V84" s="16"/>
      <c r="AE84" s="17"/>
    </row>
    <row r="85" spans="22:31" x14ac:dyDescent="0.25">
      <c r="V85" s="16"/>
      <c r="AE85" s="17"/>
    </row>
    <row r="86" spans="22:31" x14ac:dyDescent="0.25">
      <c r="V86" s="16"/>
      <c r="AE86" s="17"/>
    </row>
    <row r="87" spans="22:31" x14ac:dyDescent="0.25">
      <c r="V87" s="16"/>
      <c r="AE87" s="17"/>
    </row>
    <row r="88" spans="22:31" x14ac:dyDescent="0.25">
      <c r="V88" s="16"/>
      <c r="AE88" s="17"/>
    </row>
    <row r="89" spans="22:31" x14ac:dyDescent="0.25">
      <c r="V89" s="16"/>
      <c r="AE89" s="17"/>
    </row>
    <row r="90" spans="22:31" x14ac:dyDescent="0.25">
      <c r="V90" s="16"/>
      <c r="AE90" s="17"/>
    </row>
    <row r="91" spans="22:31" x14ac:dyDescent="0.25">
      <c r="V91" s="16"/>
      <c r="AE91" s="17"/>
    </row>
    <row r="92" spans="22:31" x14ac:dyDescent="0.25">
      <c r="V92" s="16"/>
      <c r="AE92" s="17"/>
    </row>
    <row r="93" spans="22:31" x14ac:dyDescent="0.25">
      <c r="V93" s="16"/>
      <c r="AE93" s="17"/>
    </row>
    <row r="94" spans="22:31" ht="15.75" thickBot="1" x14ac:dyDescent="0.3">
      <c r="V94" s="18"/>
      <c r="W94" s="19"/>
      <c r="X94" s="19"/>
      <c r="Y94" s="19"/>
      <c r="Z94" s="19"/>
      <c r="AA94" s="19"/>
      <c r="AB94" s="19"/>
      <c r="AC94" s="19"/>
      <c r="AD94" s="19"/>
      <c r="AE94" s="20"/>
    </row>
  </sheetData>
  <mergeCells count="2">
    <mergeCell ref="A1:J1"/>
    <mergeCell ref="V1:AE2"/>
  </mergeCell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3554B-7957-4129-BFFA-4C4536CDDF74}">
  <dimension ref="A1:AC110"/>
  <sheetViews>
    <sheetView zoomScaleNormal="100" workbookViewId="0">
      <selection activeCell="K2" sqref="K2"/>
    </sheetView>
  </sheetViews>
  <sheetFormatPr defaultColWidth="8.85546875" defaultRowHeight="15" x14ac:dyDescent="0.25"/>
  <cols>
    <col min="1" max="1" width="10.42578125" style="1" bestFit="1" customWidth="1"/>
    <col min="2" max="2" width="10.5703125" style="1" customWidth="1"/>
    <col min="3" max="3" width="11.5703125" style="1" customWidth="1"/>
    <col min="4" max="4" width="8.85546875" style="1"/>
    <col min="5" max="5" width="12.85546875" style="1" bestFit="1" customWidth="1"/>
    <col min="6" max="6" width="16.42578125" style="1" customWidth="1"/>
    <col min="7" max="7" width="10.5703125" style="1" customWidth="1"/>
    <col min="8" max="8" width="8.85546875" style="1"/>
    <col min="9" max="9" width="11.140625" style="1" customWidth="1"/>
    <col min="10" max="10" width="19.140625" style="1" customWidth="1"/>
    <col min="11" max="19" width="13.5703125" style="1" customWidth="1"/>
    <col min="20" max="16384" width="8.85546875" style="1"/>
  </cols>
  <sheetData>
    <row r="1" spans="1:29" ht="14.45" customHeight="1" x14ac:dyDescent="0.25">
      <c r="A1" s="272" t="s">
        <v>0</v>
      </c>
      <c r="B1" s="273"/>
      <c r="C1" s="273"/>
      <c r="D1" s="273"/>
      <c r="E1" s="273"/>
      <c r="F1" s="273"/>
      <c r="G1" s="273"/>
      <c r="H1" s="273"/>
      <c r="I1" s="273"/>
      <c r="J1" s="274"/>
      <c r="K1" s="93"/>
      <c r="L1" s="93"/>
      <c r="M1" s="228"/>
      <c r="N1" s="93"/>
      <c r="O1" s="93"/>
      <c r="P1" s="93"/>
      <c r="Q1" s="93"/>
      <c r="R1" s="93"/>
      <c r="S1" s="93"/>
      <c r="T1" s="254"/>
      <c r="U1" s="255"/>
      <c r="V1" s="255"/>
      <c r="W1" s="255"/>
      <c r="X1" s="255"/>
      <c r="Y1" s="255"/>
      <c r="Z1" s="255"/>
      <c r="AA1" s="255"/>
      <c r="AB1" s="255"/>
      <c r="AC1" s="256"/>
    </row>
    <row r="2" spans="1:29" ht="14.45" customHeight="1" x14ac:dyDescent="0.25">
      <c r="A2" s="275"/>
      <c r="B2" s="276"/>
      <c r="C2" s="276"/>
      <c r="D2" s="276"/>
      <c r="E2" s="276"/>
      <c r="F2" s="276"/>
      <c r="G2" s="276"/>
      <c r="H2" s="276"/>
      <c r="I2" s="276"/>
      <c r="J2" s="277"/>
      <c r="K2" s="2"/>
      <c r="L2" s="2"/>
      <c r="M2" s="229" t="s">
        <v>144</v>
      </c>
      <c r="N2" s="2"/>
      <c r="O2" s="2"/>
      <c r="P2" s="2"/>
      <c r="Q2" s="2"/>
      <c r="R2" s="2"/>
      <c r="S2" s="2"/>
      <c r="T2" s="257"/>
      <c r="U2" s="258"/>
      <c r="V2" s="258"/>
      <c r="W2" s="258"/>
      <c r="X2" s="258"/>
      <c r="Y2" s="258"/>
      <c r="Z2" s="258"/>
      <c r="AA2" s="258"/>
      <c r="AB2" s="258"/>
      <c r="AC2" s="259"/>
    </row>
    <row r="3" spans="1:29" ht="14.45" customHeight="1" x14ac:dyDescent="0.25">
      <c r="A3" s="21"/>
      <c r="B3" s="2"/>
      <c r="C3" s="2"/>
      <c r="D3" s="2"/>
      <c r="E3" s="2"/>
      <c r="F3" s="2"/>
      <c r="G3" s="2"/>
      <c r="H3" s="2"/>
      <c r="I3" s="2"/>
      <c r="J3" s="36"/>
      <c r="K3" s="2"/>
      <c r="L3" s="2"/>
      <c r="M3" s="2"/>
      <c r="N3" s="2"/>
      <c r="O3" s="2"/>
      <c r="P3" s="2"/>
      <c r="Q3" s="2"/>
      <c r="R3" s="2"/>
      <c r="S3" s="2"/>
      <c r="T3" s="21"/>
      <c r="U3" s="2"/>
      <c r="V3" s="2"/>
      <c r="W3" s="2"/>
      <c r="X3" s="2"/>
      <c r="Y3" s="2"/>
      <c r="Z3" s="2"/>
      <c r="AA3" s="2"/>
      <c r="AB3" s="2"/>
      <c r="AC3" s="36"/>
    </row>
    <row r="4" spans="1:29" ht="14.45" customHeight="1" x14ac:dyDescent="0.25">
      <c r="A4" s="21"/>
      <c r="B4" s="2"/>
      <c r="C4" s="2"/>
      <c r="D4" s="2"/>
      <c r="E4" s="2"/>
      <c r="F4" s="2"/>
      <c r="G4" s="2"/>
      <c r="H4" s="2"/>
      <c r="I4" s="2"/>
      <c r="J4" s="36"/>
      <c r="K4" s="2"/>
      <c r="L4" s="2"/>
      <c r="M4" s="2"/>
      <c r="N4" s="2"/>
      <c r="O4" s="2"/>
      <c r="P4" s="2"/>
      <c r="Q4" s="2"/>
      <c r="R4" s="2"/>
      <c r="S4" s="2"/>
      <c r="T4" s="21"/>
      <c r="U4" s="2"/>
      <c r="V4" s="2"/>
      <c r="W4" s="2"/>
      <c r="X4" s="2"/>
      <c r="Y4" s="2"/>
      <c r="Z4" s="2"/>
      <c r="AA4" s="2"/>
      <c r="AB4" s="2"/>
      <c r="AC4" s="36"/>
    </row>
    <row r="5" spans="1:29" ht="14.45" customHeight="1" x14ac:dyDescent="0.25">
      <c r="A5" s="21"/>
      <c r="B5" s="2"/>
      <c r="C5" s="2"/>
      <c r="D5" s="2"/>
      <c r="E5" s="2"/>
      <c r="F5" s="2"/>
      <c r="G5" s="2"/>
      <c r="H5" s="2"/>
      <c r="I5" s="2"/>
      <c r="J5" s="36"/>
      <c r="K5" s="2"/>
      <c r="L5" s="2"/>
      <c r="M5" s="2"/>
      <c r="N5" s="2"/>
      <c r="O5" s="2"/>
      <c r="P5" s="2"/>
      <c r="Q5" s="2"/>
      <c r="R5" s="2"/>
      <c r="S5" s="2"/>
      <c r="T5" s="21"/>
      <c r="U5" s="2"/>
      <c r="V5" s="2"/>
      <c r="W5" s="2"/>
      <c r="X5" s="2"/>
      <c r="Y5" s="2"/>
      <c r="Z5" s="2"/>
      <c r="AA5" s="2"/>
      <c r="AB5" s="2"/>
      <c r="AC5" s="36"/>
    </row>
    <row r="6" spans="1:29" ht="14.45" customHeight="1" x14ac:dyDescent="0.25">
      <c r="A6" s="21"/>
      <c r="B6" s="2"/>
      <c r="C6" s="2"/>
      <c r="D6" s="2"/>
      <c r="E6" s="2"/>
      <c r="F6" s="2"/>
      <c r="G6" s="2"/>
      <c r="H6" s="2"/>
      <c r="I6" s="2"/>
      <c r="J6" s="36"/>
      <c r="K6" s="2"/>
      <c r="L6" s="2"/>
      <c r="M6" s="2"/>
      <c r="N6" s="2"/>
      <c r="O6" s="2"/>
      <c r="P6" s="2"/>
      <c r="Q6" s="2"/>
      <c r="R6" s="2"/>
      <c r="S6" s="2"/>
      <c r="T6" s="21"/>
      <c r="U6" s="2"/>
      <c r="V6" s="2"/>
      <c r="W6" s="2"/>
      <c r="X6" s="2"/>
      <c r="Y6" s="2"/>
      <c r="Z6" s="2"/>
      <c r="AA6" s="2"/>
      <c r="AB6" s="2"/>
      <c r="AC6" s="36"/>
    </row>
    <row r="7" spans="1:29" ht="14.45" customHeight="1" x14ac:dyDescent="0.25">
      <c r="A7" s="21"/>
      <c r="B7" s="2"/>
      <c r="C7" s="2"/>
      <c r="D7" s="2"/>
      <c r="E7" s="2"/>
      <c r="F7" s="2"/>
      <c r="G7" s="2"/>
      <c r="H7" s="2"/>
      <c r="I7" s="2"/>
      <c r="J7" s="36"/>
      <c r="K7" s="2"/>
      <c r="L7" s="2"/>
      <c r="M7" s="2"/>
      <c r="N7" s="2"/>
      <c r="O7" s="2"/>
      <c r="P7" s="2"/>
      <c r="Q7" s="2"/>
      <c r="R7" s="2"/>
      <c r="S7" s="2"/>
      <c r="T7" s="21"/>
      <c r="U7" s="2"/>
      <c r="V7" s="2"/>
      <c r="W7" s="2"/>
      <c r="X7" s="2"/>
      <c r="Y7" s="2"/>
      <c r="Z7" s="2"/>
      <c r="AA7" s="2"/>
      <c r="AB7" s="2"/>
      <c r="AC7" s="36"/>
    </row>
    <row r="8" spans="1:29" ht="14.45" customHeight="1" x14ac:dyDescent="0.25">
      <c r="A8" s="21"/>
      <c r="B8" s="2"/>
      <c r="C8" s="2"/>
      <c r="D8" s="2"/>
      <c r="E8" s="2"/>
      <c r="F8" s="2"/>
      <c r="G8" s="2"/>
      <c r="H8" s="2"/>
      <c r="I8" s="2"/>
      <c r="J8" s="36"/>
      <c r="K8" s="2"/>
      <c r="L8" s="2"/>
      <c r="M8" s="2"/>
      <c r="N8" s="2"/>
      <c r="O8" s="2"/>
      <c r="P8" s="2"/>
      <c r="Q8" s="2"/>
      <c r="R8" s="2"/>
      <c r="S8" s="2"/>
      <c r="T8" s="21"/>
      <c r="U8" s="2"/>
      <c r="V8" s="2"/>
      <c r="W8" s="2"/>
      <c r="X8" s="2"/>
      <c r="Y8" s="2"/>
      <c r="Z8" s="2"/>
      <c r="AA8" s="2"/>
      <c r="AB8" s="2"/>
      <c r="AC8" s="36"/>
    </row>
    <row r="9" spans="1:29" ht="14.45" customHeight="1" x14ac:dyDescent="0.25">
      <c r="A9" s="21"/>
      <c r="B9" s="2"/>
      <c r="C9" s="2"/>
      <c r="D9" s="2"/>
      <c r="E9" s="2"/>
      <c r="F9" s="2"/>
      <c r="G9" s="2"/>
      <c r="H9" s="2"/>
      <c r="I9" s="2"/>
      <c r="J9" s="36"/>
      <c r="K9" s="2"/>
      <c r="L9" s="2"/>
      <c r="M9" s="2"/>
      <c r="N9" s="2"/>
      <c r="O9" s="2"/>
      <c r="P9" s="2"/>
      <c r="Q9" s="2"/>
      <c r="R9" s="2"/>
      <c r="S9" s="2"/>
      <c r="T9" s="21"/>
      <c r="U9" s="2"/>
      <c r="V9" s="2"/>
      <c r="W9" s="2"/>
      <c r="X9" s="2"/>
      <c r="Y9" s="2"/>
      <c r="Z9" s="2"/>
      <c r="AA9" s="2"/>
      <c r="AB9" s="2"/>
      <c r="AC9" s="36"/>
    </row>
    <row r="10" spans="1:29" ht="14.45" customHeight="1" x14ac:dyDescent="0.25">
      <c r="A10" s="21"/>
      <c r="B10" s="2"/>
      <c r="C10" s="2"/>
      <c r="D10" s="2"/>
      <c r="E10" s="2"/>
      <c r="F10" s="2"/>
      <c r="G10" s="2"/>
      <c r="H10" s="2"/>
      <c r="I10" s="2"/>
      <c r="J10" s="36"/>
      <c r="K10" s="2"/>
      <c r="L10" s="2"/>
      <c r="M10" s="2"/>
      <c r="N10" s="2"/>
      <c r="O10" s="2"/>
      <c r="P10" s="2"/>
      <c r="Q10" s="2"/>
      <c r="R10" s="2"/>
      <c r="S10" s="2"/>
      <c r="T10" s="21"/>
      <c r="U10" s="2"/>
      <c r="V10" s="2"/>
      <c r="W10" s="2"/>
      <c r="X10" s="2"/>
      <c r="Y10" s="2"/>
      <c r="Z10" s="2"/>
      <c r="AA10" s="2"/>
      <c r="AB10" s="2"/>
      <c r="AC10" s="36"/>
    </row>
    <row r="11" spans="1:29" ht="14.45" customHeight="1" x14ac:dyDescent="0.25">
      <c r="A11" s="21"/>
      <c r="B11" s="2"/>
      <c r="C11" s="2"/>
      <c r="D11" s="2"/>
      <c r="E11" s="2"/>
      <c r="F11" s="2"/>
      <c r="G11" s="2"/>
      <c r="H11" s="2"/>
      <c r="I11" s="2"/>
      <c r="J11" s="36"/>
      <c r="K11" s="2"/>
      <c r="L11" s="2"/>
      <c r="M11" s="2"/>
      <c r="N11" s="2"/>
      <c r="O11" s="2"/>
      <c r="P11" s="2"/>
      <c r="Q11" s="2"/>
      <c r="R11" s="2"/>
      <c r="S11" s="2"/>
      <c r="T11" s="21"/>
      <c r="U11" s="2"/>
      <c r="V11" s="2"/>
      <c r="W11" s="2"/>
      <c r="X11" s="2"/>
      <c r="Y11" s="2"/>
      <c r="Z11" s="2"/>
      <c r="AA11" s="2"/>
      <c r="AB11" s="2"/>
      <c r="AC11" s="36"/>
    </row>
    <row r="12" spans="1:29" ht="14.45" customHeight="1" x14ac:dyDescent="0.25">
      <c r="B12" s="2"/>
      <c r="C12" s="2"/>
      <c r="D12" s="2"/>
      <c r="E12" s="2"/>
      <c r="F12" s="2"/>
      <c r="G12" s="2"/>
      <c r="H12" s="2"/>
      <c r="I12" s="2"/>
      <c r="J12" s="36"/>
      <c r="K12" s="2"/>
      <c r="L12" s="2"/>
      <c r="M12" s="2"/>
      <c r="N12" s="2"/>
      <c r="O12" s="2"/>
      <c r="P12" s="2"/>
      <c r="Q12" s="2"/>
      <c r="R12" s="2"/>
      <c r="S12" s="2"/>
      <c r="T12" s="21"/>
      <c r="U12" s="2"/>
      <c r="V12" s="2"/>
      <c r="W12" s="2"/>
      <c r="X12" s="2"/>
      <c r="Y12" s="2"/>
      <c r="Z12" s="2"/>
      <c r="AA12" s="2"/>
      <c r="AB12" s="2"/>
      <c r="AC12" s="36"/>
    </row>
    <row r="13" spans="1:29" ht="16.5" customHeight="1" x14ac:dyDescent="0.25">
      <c r="A13" s="224" t="s">
        <v>138</v>
      </c>
      <c r="B13" s="2"/>
      <c r="C13" s="2"/>
      <c r="D13" s="2"/>
      <c r="E13" s="2"/>
      <c r="F13" s="2"/>
      <c r="G13" s="2"/>
      <c r="H13" s="2"/>
      <c r="I13" s="2"/>
      <c r="J13" s="36"/>
      <c r="K13" s="2"/>
      <c r="L13" s="2"/>
      <c r="M13" s="2"/>
      <c r="N13" s="2"/>
      <c r="O13" s="2"/>
      <c r="P13" s="2"/>
      <c r="Q13" s="2"/>
      <c r="R13" s="2"/>
      <c r="S13" s="2"/>
      <c r="T13" s="21"/>
      <c r="U13" s="2"/>
      <c r="V13" s="2"/>
      <c r="W13" s="2"/>
      <c r="X13" s="2"/>
      <c r="Y13" s="2"/>
      <c r="Z13" s="2"/>
      <c r="AA13" s="2"/>
      <c r="AB13" s="2"/>
      <c r="AC13" s="36"/>
    </row>
    <row r="14" spans="1:29" ht="14.45" customHeight="1" x14ac:dyDescent="0.25">
      <c r="B14" s="2"/>
      <c r="F14" s="222"/>
      <c r="G14" s="222"/>
      <c r="H14" s="2"/>
      <c r="I14" s="2"/>
      <c r="J14" s="36"/>
      <c r="K14" s="2"/>
      <c r="L14" s="2"/>
      <c r="M14" s="2"/>
      <c r="N14" s="2"/>
      <c r="O14" s="2"/>
      <c r="P14" s="2"/>
      <c r="Q14" s="2"/>
      <c r="R14" s="2"/>
      <c r="S14" s="2"/>
      <c r="T14" s="21"/>
      <c r="U14" s="2"/>
      <c r="V14" s="2"/>
      <c r="W14" s="2"/>
      <c r="X14" s="2"/>
      <c r="Y14" s="2"/>
      <c r="Z14" s="2"/>
      <c r="AA14" s="2"/>
      <c r="AB14" s="2"/>
      <c r="AC14" s="36"/>
    </row>
    <row r="15" spans="1:29" ht="14.45" customHeight="1" x14ac:dyDescent="0.25">
      <c r="A15" s="21"/>
      <c r="B15" s="2"/>
      <c r="C15" s="2"/>
      <c r="D15" s="2"/>
      <c r="F15" s="74" t="s">
        <v>76</v>
      </c>
      <c r="G15" s="223"/>
      <c r="H15" s="223"/>
      <c r="I15" s="2"/>
      <c r="J15" s="17"/>
      <c r="T15" s="16"/>
      <c r="AC15" s="17"/>
    </row>
    <row r="16" spans="1:29" ht="14.45" customHeight="1" x14ac:dyDescent="0.25">
      <c r="A16" s="21"/>
      <c r="B16" s="2"/>
      <c r="C16" s="2"/>
      <c r="D16" s="2"/>
      <c r="E16" s="2"/>
      <c r="G16" s="2"/>
      <c r="H16" s="2"/>
      <c r="I16" s="2"/>
      <c r="J16" s="17"/>
      <c r="T16" s="16"/>
      <c r="AC16" s="17"/>
    </row>
    <row r="17" spans="1:29" ht="14.45" customHeight="1" x14ac:dyDescent="0.25">
      <c r="A17" s="21"/>
      <c r="B17" s="2"/>
      <c r="C17" s="2"/>
      <c r="F17" s="112" t="s">
        <v>78</v>
      </c>
      <c r="G17" s="2"/>
      <c r="H17" s="2"/>
      <c r="I17" s="2"/>
      <c r="J17" s="17"/>
      <c r="T17" s="16"/>
      <c r="AC17" s="17"/>
    </row>
    <row r="18" spans="1:29" ht="14.45" customHeight="1" x14ac:dyDescent="0.25">
      <c r="A18" s="21"/>
      <c r="B18" s="2"/>
      <c r="C18" s="2"/>
      <c r="D18" s="2"/>
      <c r="E18" s="2"/>
      <c r="F18" s="111" t="s">
        <v>77</v>
      </c>
      <c r="G18" s="2"/>
      <c r="H18" s="2"/>
      <c r="I18" s="2"/>
      <c r="J18" s="17"/>
      <c r="T18" s="16"/>
      <c r="AC18" s="17"/>
    </row>
    <row r="19" spans="1:29" ht="14.45" customHeight="1" thickBot="1" x14ac:dyDescent="0.3">
      <c r="A19" s="21"/>
      <c r="B19" s="2"/>
      <c r="C19" s="2"/>
      <c r="D19" s="2"/>
      <c r="E19" s="2"/>
      <c r="F19" s="2"/>
      <c r="G19" s="2"/>
      <c r="H19" s="2"/>
      <c r="I19" s="2"/>
      <c r="J19" s="17"/>
      <c r="T19" s="16"/>
      <c r="AC19" s="17"/>
    </row>
    <row r="20" spans="1:29" ht="18.75" thickTop="1" x14ac:dyDescent="0.35">
      <c r="A20" s="94" t="s">
        <v>4</v>
      </c>
      <c r="B20" s="95" t="s">
        <v>1</v>
      </c>
      <c r="C20" s="96">
        <v>1722</v>
      </c>
      <c r="D20" s="97" t="s">
        <v>5</v>
      </c>
      <c r="E20" s="3" t="s">
        <v>128</v>
      </c>
      <c r="G20" s="7"/>
      <c r="H20" s="5"/>
      <c r="I20" s="5"/>
      <c r="J20" s="22"/>
      <c r="K20" s="5"/>
      <c r="L20" s="5"/>
      <c r="M20" s="5"/>
      <c r="N20" s="5"/>
      <c r="O20" s="5"/>
      <c r="P20" s="5"/>
      <c r="Q20" s="5"/>
      <c r="R20" s="5"/>
      <c r="S20" s="5"/>
      <c r="T20" s="16"/>
      <c r="AC20" s="17"/>
    </row>
    <row r="21" spans="1:29" ht="18" x14ac:dyDescent="0.35">
      <c r="A21" s="98" t="s">
        <v>3</v>
      </c>
      <c r="B21" s="99" t="s">
        <v>1</v>
      </c>
      <c r="C21" s="100">
        <v>5259</v>
      </c>
      <c r="D21" s="101" t="s">
        <v>5</v>
      </c>
      <c r="E21" s="3" t="s">
        <v>93</v>
      </c>
      <c r="G21" s="120"/>
      <c r="H21" s="5"/>
      <c r="I21" s="5"/>
      <c r="J21" s="22"/>
      <c r="K21" s="5"/>
      <c r="L21" s="5"/>
      <c r="M21" s="5"/>
      <c r="N21" s="5"/>
      <c r="O21" s="5"/>
      <c r="P21" s="5"/>
      <c r="Q21" s="5"/>
      <c r="R21" s="5"/>
      <c r="S21" s="5"/>
      <c r="T21" s="16"/>
      <c r="AC21" s="17"/>
    </row>
    <row r="22" spans="1:29" ht="18.75" thickBot="1" x14ac:dyDescent="0.4">
      <c r="A22" s="102" t="s">
        <v>2</v>
      </c>
      <c r="B22" s="103" t="s">
        <v>1</v>
      </c>
      <c r="C22" s="104">
        <v>20350</v>
      </c>
      <c r="D22" s="105" t="s">
        <v>5</v>
      </c>
      <c r="E22" s="3" t="s">
        <v>129</v>
      </c>
      <c r="G22" s="7"/>
      <c r="H22" s="5"/>
      <c r="I22" s="5"/>
      <c r="J22" s="22"/>
      <c r="K22" s="5"/>
      <c r="L22" s="5"/>
      <c r="M22" s="5"/>
      <c r="N22" s="5"/>
      <c r="O22" s="5"/>
      <c r="P22" s="5"/>
      <c r="Q22" s="5"/>
      <c r="R22" s="5"/>
      <c r="S22" s="5"/>
      <c r="T22" s="16"/>
      <c r="AC22" s="17"/>
    </row>
    <row r="23" spans="1:29" ht="15.75" thickTop="1" x14ac:dyDescent="0.25">
      <c r="A23" s="23"/>
      <c r="B23" s="3"/>
      <c r="E23" s="3"/>
      <c r="G23" s="6"/>
      <c r="J23" s="17"/>
      <c r="T23" s="16"/>
      <c r="AC23" s="17"/>
    </row>
    <row r="24" spans="1:29" x14ac:dyDescent="0.25">
      <c r="A24" s="24" t="s">
        <v>8</v>
      </c>
      <c r="B24" s="3"/>
      <c r="E24" s="3"/>
      <c r="G24" s="6"/>
      <c r="J24" s="17"/>
      <c r="T24" s="16"/>
      <c r="AC24" s="17"/>
    </row>
    <row r="25" spans="1:29" x14ac:dyDescent="0.25">
      <c r="A25" s="24" t="s">
        <v>9</v>
      </c>
      <c r="B25" s="3"/>
      <c r="E25" s="3"/>
      <c r="G25" s="6"/>
      <c r="J25" s="17"/>
      <c r="T25" s="16"/>
      <c r="AC25" s="17"/>
    </row>
    <row r="26" spans="1:29" x14ac:dyDescent="0.25">
      <c r="A26" s="24"/>
      <c r="B26" s="3"/>
      <c r="E26" s="3"/>
      <c r="G26" s="6"/>
      <c r="J26" s="17"/>
      <c r="T26" s="16"/>
      <c r="AC26" s="17"/>
    </row>
    <row r="27" spans="1:29" x14ac:dyDescent="0.25">
      <c r="A27" s="24"/>
      <c r="B27" s="3"/>
      <c r="E27" s="3"/>
      <c r="G27" s="6"/>
      <c r="J27" s="17"/>
      <c r="T27" s="16"/>
      <c r="AC27" s="17"/>
    </row>
    <row r="28" spans="1:29" x14ac:dyDescent="0.25">
      <c r="A28" s="24"/>
      <c r="B28" s="3"/>
      <c r="E28" s="3"/>
      <c r="G28" s="6"/>
      <c r="J28" s="17"/>
      <c r="T28" s="16"/>
      <c r="AC28" s="17"/>
    </row>
    <row r="29" spans="1:29" x14ac:dyDescent="0.25">
      <c r="A29" s="24"/>
      <c r="B29" s="3"/>
      <c r="E29" s="3"/>
      <c r="G29" s="6"/>
      <c r="J29" s="17"/>
      <c r="T29" s="16"/>
      <c r="AC29" s="17"/>
    </row>
    <row r="30" spans="1:29" x14ac:dyDescent="0.25">
      <c r="A30" s="24"/>
      <c r="B30" s="3"/>
      <c r="E30" s="3"/>
      <c r="G30" s="6"/>
      <c r="J30" s="17"/>
      <c r="T30" s="16"/>
      <c r="AC30" s="17"/>
    </row>
    <row r="31" spans="1:29" x14ac:dyDescent="0.25">
      <c r="A31" s="23"/>
      <c r="B31" s="3"/>
      <c r="E31" s="3"/>
      <c r="G31" s="6"/>
      <c r="J31" s="17"/>
      <c r="T31" s="16"/>
      <c r="AC31" s="17"/>
    </row>
    <row r="32" spans="1:29" ht="18" x14ac:dyDescent="0.35">
      <c r="A32" s="25" t="s">
        <v>10</v>
      </c>
      <c r="B32" s="3"/>
      <c r="J32" s="17"/>
      <c r="T32" s="16"/>
      <c r="AC32" s="17"/>
    </row>
    <row r="33" spans="1:29" x14ac:dyDescent="0.25">
      <c r="A33" s="16"/>
      <c r="B33" s="3"/>
      <c r="J33" s="17"/>
      <c r="T33" s="16"/>
      <c r="AC33" s="17"/>
    </row>
    <row r="34" spans="1:29" x14ac:dyDescent="0.25">
      <c r="A34" s="16"/>
      <c r="B34" s="3"/>
      <c r="J34" s="17"/>
      <c r="T34" s="16"/>
      <c r="AC34" s="17"/>
    </row>
    <row r="35" spans="1:29" x14ac:dyDescent="0.25">
      <c r="A35" s="16"/>
      <c r="J35" s="17"/>
      <c r="T35" s="16"/>
      <c r="AC35" s="17"/>
    </row>
    <row r="36" spans="1:29" x14ac:dyDescent="0.25">
      <c r="A36" s="16"/>
      <c r="J36" s="17"/>
      <c r="T36" s="16"/>
      <c r="AC36" s="17"/>
    </row>
    <row r="37" spans="1:29" ht="26.25" x14ac:dyDescent="0.45">
      <c r="A37" s="37" t="s">
        <v>26</v>
      </c>
      <c r="B37" s="38" t="s">
        <v>1</v>
      </c>
      <c r="C37" s="75">
        <f>(C20*C21+C21*C22-(2*C20*C22))/(C20+C22-(2*C21))</f>
        <v>3980.5476891119956</v>
      </c>
      <c r="D37" s="38" t="s">
        <v>5</v>
      </c>
      <c r="E37" s="139" t="s">
        <v>131</v>
      </c>
      <c r="F37" s="7"/>
      <c r="G37" s="216">
        <f xml:space="preserve"> C37+C21</f>
        <v>9239.5476891119961</v>
      </c>
      <c r="H37" s="110" t="s">
        <v>135</v>
      </c>
      <c r="I37" s="221">
        <v>9310</v>
      </c>
      <c r="J37" s="215" t="s">
        <v>130</v>
      </c>
      <c r="T37" s="16"/>
      <c r="AC37" s="17"/>
    </row>
    <row r="38" spans="1:29" x14ac:dyDescent="0.25">
      <c r="A38" s="24"/>
      <c r="B38" s="5"/>
      <c r="C38" s="5"/>
      <c r="D38" s="5"/>
      <c r="F38" s="4"/>
      <c r="K38" s="5"/>
      <c r="L38" s="5"/>
      <c r="M38" s="5"/>
      <c r="N38" s="5"/>
      <c r="O38" s="5"/>
      <c r="P38" s="5"/>
      <c r="Q38" s="5"/>
      <c r="R38" s="5"/>
      <c r="S38" s="5"/>
      <c r="T38" s="16"/>
      <c r="AC38" s="17"/>
    </row>
    <row r="39" spans="1:29" ht="15.75" x14ac:dyDescent="0.25">
      <c r="A39" s="26" t="s">
        <v>132</v>
      </c>
      <c r="B39" s="8"/>
      <c r="C39" s="8"/>
      <c r="D39" s="8"/>
      <c r="E39" s="9"/>
      <c r="F39" s="4"/>
      <c r="H39" s="5"/>
      <c r="I39" s="5"/>
      <c r="J39" s="22"/>
      <c r="K39" s="5"/>
      <c r="L39" s="5"/>
      <c r="M39" s="5"/>
      <c r="N39" s="5"/>
      <c r="O39" s="5"/>
      <c r="P39" s="5"/>
      <c r="Q39" s="5"/>
      <c r="R39" s="5"/>
      <c r="S39" s="5"/>
      <c r="T39" s="16"/>
      <c r="AC39" s="17"/>
    </row>
    <row r="40" spans="1:29" x14ac:dyDescent="0.25">
      <c r="A40" s="26" t="s">
        <v>11</v>
      </c>
      <c r="B40" s="8"/>
      <c r="C40" s="8"/>
      <c r="D40" s="8"/>
      <c r="E40" s="9"/>
      <c r="F40" s="4"/>
      <c r="H40" s="5"/>
      <c r="I40" s="5"/>
      <c r="J40" s="22"/>
      <c r="K40" s="5"/>
      <c r="L40" s="5"/>
      <c r="M40" s="5"/>
      <c r="N40" s="5"/>
      <c r="O40" s="5"/>
      <c r="P40" s="5"/>
      <c r="Q40" s="5"/>
      <c r="R40" s="5"/>
      <c r="S40" s="5"/>
      <c r="T40" s="16"/>
      <c r="AC40" s="17"/>
    </row>
    <row r="41" spans="1:29" ht="14.45" customHeight="1" x14ac:dyDescent="0.25">
      <c r="A41" s="27"/>
      <c r="B41" s="10"/>
      <c r="C41" s="10"/>
      <c r="D41" s="10"/>
      <c r="E41" s="10"/>
      <c r="F41" s="10"/>
      <c r="G41" s="10"/>
      <c r="H41" s="10"/>
      <c r="I41" s="10"/>
      <c r="J41" s="28"/>
      <c r="K41" s="10"/>
      <c r="L41" s="10"/>
      <c r="M41" s="10"/>
      <c r="N41" s="10"/>
      <c r="O41" s="10"/>
      <c r="P41" s="10"/>
      <c r="Q41" s="10"/>
      <c r="R41" s="10"/>
      <c r="S41" s="10"/>
      <c r="T41" s="16"/>
      <c r="AC41" s="17"/>
    </row>
    <row r="42" spans="1:29" ht="23.25" x14ac:dyDescent="0.25">
      <c r="B42" s="278" t="s">
        <v>6</v>
      </c>
      <c r="C42" s="279"/>
      <c r="D42" s="279"/>
      <c r="E42" s="279"/>
      <c r="F42" s="279"/>
      <c r="G42" s="279"/>
      <c r="H42" s="108"/>
      <c r="I42" s="108"/>
      <c r="J42" s="109"/>
      <c r="K42" s="2"/>
      <c r="L42" s="2"/>
      <c r="M42" s="2"/>
      <c r="N42" s="2"/>
      <c r="O42" s="2"/>
      <c r="P42" s="2"/>
      <c r="Q42" s="2"/>
      <c r="R42" s="2"/>
      <c r="S42" s="2"/>
      <c r="T42" s="16"/>
      <c r="AC42" s="17"/>
    </row>
    <row r="43" spans="1:29" ht="23.25" x14ac:dyDescent="0.25">
      <c r="A43" s="107"/>
      <c r="B43" s="108"/>
      <c r="C43" s="108"/>
      <c r="D43" s="108"/>
      <c r="E43" s="108"/>
      <c r="F43" s="108"/>
      <c r="G43" s="108"/>
      <c r="H43" s="108"/>
      <c r="I43" s="108"/>
      <c r="J43" s="109"/>
      <c r="K43" s="2"/>
      <c r="L43" s="2"/>
      <c r="M43" s="2"/>
      <c r="N43" s="2"/>
      <c r="O43" s="2"/>
      <c r="P43" s="2"/>
      <c r="Q43" s="2"/>
      <c r="R43" s="2"/>
      <c r="S43" s="2"/>
      <c r="T43" s="16"/>
      <c r="AC43" s="17"/>
    </row>
    <row r="44" spans="1:29" x14ac:dyDescent="0.25">
      <c r="A44" s="29"/>
      <c r="B44" s="5"/>
      <c r="C44" s="5"/>
      <c r="D44" s="5"/>
      <c r="F44" s="4"/>
      <c r="H44" s="5"/>
      <c r="I44" s="5"/>
      <c r="J44" s="22"/>
      <c r="K44" s="5"/>
      <c r="L44" s="5"/>
      <c r="M44" s="5"/>
      <c r="N44" s="5"/>
      <c r="O44" s="5"/>
      <c r="P44" s="5"/>
      <c r="Q44" s="5"/>
      <c r="R44" s="5"/>
      <c r="S44" s="5"/>
      <c r="T44" s="16"/>
      <c r="AC44" s="17"/>
    </row>
    <row r="45" spans="1:29" x14ac:dyDescent="0.25">
      <c r="A45" s="29"/>
      <c r="B45" s="5"/>
      <c r="C45" s="5"/>
      <c r="D45" s="5"/>
      <c r="F45" s="4"/>
      <c r="H45" s="5"/>
      <c r="I45" s="5"/>
      <c r="J45" s="22"/>
      <c r="K45" s="5"/>
      <c r="L45" s="5"/>
      <c r="M45" s="5"/>
      <c r="N45" s="5"/>
      <c r="O45" s="5"/>
      <c r="P45" s="5"/>
      <c r="Q45" s="5"/>
      <c r="R45" s="5"/>
      <c r="S45" s="5"/>
      <c r="T45" s="16"/>
      <c r="AC45" s="17"/>
    </row>
    <row r="46" spans="1:29" x14ac:dyDescent="0.25">
      <c r="A46" s="29"/>
      <c r="B46" s="5"/>
      <c r="C46" s="5"/>
      <c r="D46" s="5"/>
      <c r="F46" s="4"/>
      <c r="H46" s="5"/>
      <c r="I46" s="5"/>
      <c r="J46" s="22"/>
      <c r="K46" s="5"/>
      <c r="L46" s="5"/>
      <c r="M46" s="5"/>
      <c r="N46" s="5"/>
      <c r="O46" s="5"/>
      <c r="P46" s="5"/>
      <c r="Q46" s="5"/>
      <c r="R46" s="5"/>
      <c r="S46" s="5"/>
      <c r="T46" s="16"/>
      <c r="AC46" s="17"/>
    </row>
    <row r="47" spans="1:29" x14ac:dyDescent="0.25">
      <c r="A47" s="29"/>
      <c r="B47" s="5"/>
      <c r="C47" s="5"/>
      <c r="D47" s="5"/>
      <c r="F47" s="4"/>
      <c r="H47" s="5"/>
      <c r="I47" s="5"/>
      <c r="J47" s="22"/>
      <c r="K47" s="5"/>
      <c r="L47" s="5"/>
      <c r="M47" s="5"/>
      <c r="N47" s="5"/>
      <c r="O47" s="5"/>
      <c r="P47" s="5"/>
      <c r="Q47" s="5"/>
      <c r="R47" s="5"/>
      <c r="S47" s="5"/>
      <c r="T47" s="16"/>
      <c r="AC47" s="17"/>
    </row>
    <row r="48" spans="1:29" x14ac:dyDescent="0.25">
      <c r="A48" s="29"/>
      <c r="B48" s="5"/>
      <c r="C48" s="5"/>
      <c r="D48" s="5"/>
      <c r="F48" s="4"/>
      <c r="H48" s="5"/>
      <c r="I48" s="5"/>
      <c r="J48" s="22"/>
      <c r="K48" s="5"/>
      <c r="L48" s="5"/>
      <c r="M48" s="5"/>
      <c r="N48" s="5"/>
      <c r="O48" s="5"/>
      <c r="P48" s="5"/>
      <c r="Q48" s="5"/>
      <c r="R48" s="5"/>
      <c r="S48" s="5"/>
      <c r="T48" s="16"/>
      <c r="AC48" s="17"/>
    </row>
    <row r="49" spans="1:29" x14ac:dyDescent="0.25">
      <c r="A49" s="29"/>
      <c r="B49" s="5"/>
      <c r="C49" s="5"/>
      <c r="D49" s="5"/>
      <c r="F49" s="4"/>
      <c r="H49" s="5"/>
      <c r="I49" s="5"/>
      <c r="J49" s="22"/>
      <c r="K49" s="5"/>
      <c r="L49" s="5"/>
      <c r="M49" s="5"/>
      <c r="N49" s="5"/>
      <c r="O49" s="5"/>
      <c r="P49" s="5"/>
      <c r="Q49" s="5"/>
      <c r="R49" s="5"/>
      <c r="S49" s="5"/>
      <c r="T49" s="16"/>
      <c r="AC49" s="17"/>
    </row>
    <row r="50" spans="1:29" x14ac:dyDescent="0.25">
      <c r="A50" s="29"/>
      <c r="B50" s="5"/>
      <c r="C50" s="5"/>
      <c r="D50" s="5"/>
      <c r="F50" s="4"/>
      <c r="H50" s="5"/>
      <c r="I50" s="5"/>
      <c r="J50" s="22"/>
      <c r="K50" s="5"/>
      <c r="L50" s="5"/>
      <c r="M50" s="5"/>
      <c r="N50" s="5"/>
      <c r="O50" s="5"/>
      <c r="P50" s="5"/>
      <c r="Q50" s="5"/>
      <c r="R50" s="5"/>
      <c r="S50" s="5"/>
      <c r="T50" s="16"/>
      <c r="AC50" s="17"/>
    </row>
    <row r="51" spans="1:29" x14ac:dyDescent="0.25">
      <c r="A51" s="29"/>
      <c r="B51" s="5"/>
      <c r="C51" s="5"/>
      <c r="D51" s="5"/>
      <c r="F51" s="4"/>
      <c r="H51" s="5"/>
      <c r="I51" s="5"/>
      <c r="J51" s="22"/>
      <c r="K51" s="5"/>
      <c r="L51" s="5"/>
      <c r="M51" s="5"/>
      <c r="N51" s="5"/>
      <c r="O51" s="5"/>
      <c r="P51" s="5"/>
      <c r="Q51" s="5"/>
      <c r="R51" s="5"/>
      <c r="S51" s="5"/>
      <c r="T51" s="16"/>
      <c r="AC51" s="17"/>
    </row>
    <row r="52" spans="1:29" x14ac:dyDescent="0.25">
      <c r="A52" s="29"/>
      <c r="B52" s="5"/>
      <c r="C52" s="5"/>
      <c r="D52" s="5"/>
      <c r="F52" s="4"/>
      <c r="H52" s="5"/>
      <c r="I52" s="5"/>
      <c r="J52" s="22"/>
      <c r="K52" s="5"/>
      <c r="L52" s="5"/>
      <c r="M52" s="5"/>
      <c r="N52" s="5"/>
      <c r="O52" s="5"/>
      <c r="P52" s="5"/>
      <c r="Q52" s="5"/>
      <c r="R52" s="5"/>
      <c r="S52" s="5"/>
      <c r="T52" s="16"/>
      <c r="AC52" s="17"/>
    </row>
    <row r="53" spans="1:29" x14ac:dyDescent="0.25">
      <c r="A53" s="29"/>
      <c r="B53" s="5"/>
      <c r="C53" s="5"/>
      <c r="D53" s="5"/>
      <c r="F53" s="4"/>
      <c r="H53" s="5"/>
      <c r="I53" s="5"/>
      <c r="J53" s="22"/>
      <c r="K53" s="5"/>
      <c r="L53" s="5"/>
      <c r="M53" s="5"/>
      <c r="N53" s="5"/>
      <c r="O53" s="5"/>
      <c r="P53" s="5"/>
      <c r="Q53" s="5"/>
      <c r="R53" s="5"/>
      <c r="S53" s="5"/>
      <c r="T53" s="16"/>
      <c r="AC53" s="17"/>
    </row>
    <row r="54" spans="1:29" x14ac:dyDescent="0.25">
      <c r="A54" s="29"/>
      <c r="B54" s="5"/>
      <c r="C54" s="5"/>
      <c r="D54" s="5"/>
      <c r="F54" s="4"/>
      <c r="H54" s="5"/>
      <c r="I54" s="5"/>
      <c r="J54" s="22"/>
      <c r="K54" s="5"/>
      <c r="L54" s="5"/>
      <c r="M54" s="5"/>
      <c r="N54" s="5"/>
      <c r="O54" s="5"/>
      <c r="P54" s="5"/>
      <c r="Q54" s="5"/>
      <c r="R54" s="5"/>
      <c r="S54" s="5"/>
      <c r="T54" s="16"/>
      <c r="AC54" s="17"/>
    </row>
    <row r="55" spans="1:29" x14ac:dyDescent="0.25">
      <c r="A55" s="29"/>
      <c r="B55" s="5"/>
      <c r="C55" s="5"/>
      <c r="D55" s="5"/>
      <c r="F55" s="4"/>
      <c r="H55" s="5"/>
      <c r="I55" s="5"/>
      <c r="J55" s="22"/>
      <c r="K55" s="5"/>
      <c r="L55" s="5"/>
      <c r="M55" s="5"/>
      <c r="N55" s="5"/>
      <c r="O55" s="5"/>
      <c r="P55" s="5"/>
      <c r="Q55" s="5"/>
      <c r="R55" s="5"/>
      <c r="S55" s="5"/>
      <c r="T55" s="16"/>
      <c r="AC55" s="17"/>
    </row>
    <row r="56" spans="1:29" x14ac:dyDescent="0.25">
      <c r="A56" s="29"/>
      <c r="B56" s="5"/>
      <c r="C56" s="5"/>
      <c r="D56" s="5"/>
      <c r="F56" s="4"/>
      <c r="H56" s="5"/>
      <c r="I56" s="5"/>
      <c r="J56" s="22"/>
      <c r="K56" s="5"/>
      <c r="L56" s="5"/>
      <c r="M56" s="5"/>
      <c r="N56" s="5"/>
      <c r="O56" s="5"/>
      <c r="P56" s="5"/>
      <c r="Q56" s="5"/>
      <c r="R56" s="5"/>
      <c r="S56" s="5"/>
      <c r="T56" s="16"/>
      <c r="AC56" s="17"/>
    </row>
    <row r="57" spans="1:29" x14ac:dyDescent="0.25">
      <c r="A57" s="29"/>
      <c r="B57" s="5"/>
      <c r="C57" s="5"/>
      <c r="D57" s="5"/>
      <c r="F57" s="4"/>
      <c r="H57" s="5"/>
      <c r="I57" s="5"/>
      <c r="J57" s="22"/>
      <c r="K57" s="5"/>
      <c r="L57" s="5"/>
      <c r="M57" s="5"/>
      <c r="N57" s="5"/>
      <c r="O57" s="5"/>
      <c r="P57" s="5"/>
      <c r="Q57" s="5"/>
      <c r="R57" s="5"/>
      <c r="S57" s="5"/>
      <c r="T57" s="16"/>
      <c r="AC57" s="17"/>
    </row>
    <row r="58" spans="1:29" x14ac:dyDescent="0.25">
      <c r="A58" s="29"/>
      <c r="B58" s="5"/>
      <c r="C58" s="5"/>
      <c r="D58" s="5"/>
      <c r="F58" s="4"/>
      <c r="H58" s="5"/>
      <c r="I58" s="5"/>
      <c r="J58" s="22"/>
      <c r="K58" s="5"/>
      <c r="L58" s="5"/>
      <c r="M58" s="5"/>
      <c r="N58" s="5"/>
      <c r="O58" s="5"/>
      <c r="P58" s="5"/>
      <c r="Q58" s="5"/>
      <c r="R58" s="5"/>
      <c r="S58" s="5"/>
      <c r="T58" s="16"/>
      <c r="AC58" s="17"/>
    </row>
    <row r="59" spans="1:29" x14ac:dyDescent="0.25">
      <c r="A59" s="29"/>
      <c r="B59" s="5"/>
      <c r="C59" s="5"/>
      <c r="D59" s="5"/>
      <c r="F59" s="4"/>
      <c r="H59" s="5"/>
      <c r="I59" s="5"/>
      <c r="J59" s="22"/>
      <c r="K59" s="5"/>
      <c r="L59" s="5"/>
      <c r="M59" s="5"/>
      <c r="N59" s="5"/>
      <c r="O59" s="5"/>
      <c r="P59" s="5"/>
      <c r="Q59" s="5"/>
      <c r="R59" s="5"/>
      <c r="S59" s="5"/>
      <c r="T59" s="16"/>
      <c r="AC59" s="17"/>
    </row>
    <row r="60" spans="1:29" x14ac:dyDescent="0.25">
      <c r="A60" s="29"/>
      <c r="B60" s="5"/>
      <c r="C60" s="5"/>
      <c r="D60" s="5"/>
      <c r="F60" s="4"/>
      <c r="H60" s="5"/>
      <c r="I60" s="5"/>
      <c r="J60" s="22"/>
      <c r="K60" s="5"/>
      <c r="L60" s="5"/>
      <c r="M60" s="5"/>
      <c r="N60" s="5"/>
      <c r="O60" s="5"/>
      <c r="P60" s="5"/>
      <c r="Q60" s="5"/>
      <c r="R60" s="5"/>
      <c r="S60" s="5"/>
      <c r="T60" s="16"/>
      <c r="AC60" s="17"/>
    </row>
    <row r="61" spans="1:29" x14ac:dyDescent="0.25">
      <c r="A61" s="29"/>
      <c r="B61" s="5"/>
      <c r="C61" s="5"/>
      <c r="D61" s="5"/>
      <c r="F61" s="4"/>
      <c r="H61" s="5"/>
      <c r="I61" s="5"/>
      <c r="J61" s="22"/>
      <c r="K61" s="5"/>
      <c r="L61" s="5"/>
      <c r="M61" s="5"/>
      <c r="N61" s="5"/>
      <c r="O61" s="5"/>
      <c r="P61" s="5"/>
      <c r="Q61" s="5"/>
      <c r="R61" s="5"/>
      <c r="S61" s="5"/>
      <c r="T61" s="16"/>
      <c r="AC61" s="17"/>
    </row>
    <row r="62" spans="1:29" x14ac:dyDescent="0.25">
      <c r="A62" s="29"/>
      <c r="B62" s="5"/>
      <c r="C62" s="5"/>
      <c r="D62" s="5"/>
      <c r="F62" s="4"/>
      <c r="H62" s="5"/>
      <c r="I62" s="5"/>
      <c r="J62" s="22"/>
      <c r="K62" s="5"/>
      <c r="L62" s="5"/>
      <c r="M62" s="5"/>
      <c r="N62" s="5"/>
      <c r="O62" s="5"/>
      <c r="P62" s="5"/>
      <c r="Q62" s="5"/>
      <c r="R62" s="5"/>
      <c r="S62" s="5"/>
      <c r="T62" s="16"/>
      <c r="AC62" s="17"/>
    </row>
    <row r="63" spans="1:29" x14ac:dyDescent="0.25">
      <c r="A63" s="30" t="s">
        <v>12</v>
      </c>
      <c r="B63" s="5"/>
      <c r="C63" s="5"/>
      <c r="D63" s="5"/>
      <c r="F63" s="4"/>
      <c r="H63" s="5"/>
      <c r="I63" s="5"/>
      <c r="J63" s="22"/>
      <c r="K63" s="5"/>
      <c r="L63" s="5"/>
      <c r="M63" s="5"/>
      <c r="N63" s="5"/>
      <c r="O63" s="5"/>
      <c r="P63" s="5"/>
      <c r="Q63" s="5"/>
      <c r="R63" s="5"/>
      <c r="S63" s="5"/>
      <c r="T63" s="16"/>
      <c r="AC63" s="17"/>
    </row>
    <row r="64" spans="1:29" ht="15.75" thickBot="1" x14ac:dyDescent="0.3">
      <c r="A64" s="29"/>
      <c r="B64" s="5"/>
      <c r="C64" s="5"/>
      <c r="D64" s="5"/>
      <c r="F64" s="4"/>
      <c r="H64" s="5"/>
      <c r="I64" s="5"/>
      <c r="J64" s="22"/>
      <c r="K64" s="5"/>
      <c r="L64" s="5"/>
      <c r="M64" s="5"/>
      <c r="N64" s="5"/>
      <c r="O64" s="5"/>
      <c r="P64" s="5"/>
      <c r="Q64" s="5"/>
      <c r="R64" s="5"/>
      <c r="S64" s="5"/>
      <c r="T64" s="16"/>
      <c r="AC64" s="17"/>
    </row>
    <row r="65" spans="1:29" x14ac:dyDescent="0.25">
      <c r="A65" s="280" t="s">
        <v>13</v>
      </c>
      <c r="B65" s="281"/>
      <c r="C65" s="281"/>
      <c r="D65" s="282" t="s">
        <v>14</v>
      </c>
      <c r="E65" s="283"/>
      <c r="F65" s="284"/>
      <c r="H65" s="5"/>
      <c r="I65" s="5"/>
      <c r="J65" s="22"/>
      <c r="K65" s="5"/>
      <c r="L65" s="5"/>
      <c r="M65" s="5"/>
      <c r="N65" s="5"/>
      <c r="O65" s="5"/>
      <c r="P65" s="5"/>
      <c r="Q65" s="5"/>
      <c r="R65" s="5"/>
      <c r="S65" s="5"/>
      <c r="T65" s="16"/>
      <c r="AC65" s="17"/>
    </row>
    <row r="66" spans="1:29" x14ac:dyDescent="0.25">
      <c r="A66" s="285" t="s">
        <v>15</v>
      </c>
      <c r="B66" s="286"/>
      <c r="C66" s="287"/>
      <c r="D66" s="288" t="s">
        <v>123</v>
      </c>
      <c r="E66" s="289"/>
      <c r="F66" s="290"/>
      <c r="G66" s="76">
        <f>C22</f>
        <v>20350</v>
      </c>
      <c r="H66" s="110" t="s">
        <v>5</v>
      </c>
      <c r="I66" s="5"/>
      <c r="J66" s="22"/>
      <c r="K66" s="5"/>
      <c r="L66" s="5"/>
      <c r="M66" s="5"/>
      <c r="N66" s="5"/>
      <c r="O66" s="5"/>
      <c r="P66" s="5"/>
      <c r="Q66" s="5"/>
      <c r="R66" s="5"/>
      <c r="S66" s="5"/>
      <c r="T66" s="16"/>
      <c r="AC66" s="17"/>
    </row>
    <row r="67" spans="1:29" x14ac:dyDescent="0.25">
      <c r="A67" s="260" t="s">
        <v>16</v>
      </c>
      <c r="B67" s="261"/>
      <c r="C67" s="262"/>
      <c r="D67" s="263" t="s">
        <v>95</v>
      </c>
      <c r="E67" s="264"/>
      <c r="F67" s="265"/>
      <c r="G67" s="76">
        <f>C21</f>
        <v>5259</v>
      </c>
      <c r="H67" s="110" t="s">
        <v>5</v>
      </c>
      <c r="I67" s="5"/>
      <c r="J67" s="22"/>
      <c r="K67" s="5"/>
      <c r="L67" s="5"/>
      <c r="M67" s="5"/>
      <c r="N67" s="5"/>
      <c r="O67" s="5"/>
      <c r="P67" s="5"/>
      <c r="Q67" s="5"/>
      <c r="R67" s="5"/>
      <c r="S67" s="5"/>
      <c r="T67" s="16"/>
      <c r="AC67" s="17"/>
    </row>
    <row r="68" spans="1:29" ht="15.75" thickBot="1" x14ac:dyDescent="0.3">
      <c r="A68" s="266" t="s">
        <v>17</v>
      </c>
      <c r="B68" s="267"/>
      <c r="C68" s="268"/>
      <c r="D68" s="269" t="s">
        <v>133</v>
      </c>
      <c r="E68" s="270"/>
      <c r="F68" s="271"/>
      <c r="G68" s="76">
        <f>C20</f>
        <v>1722</v>
      </c>
      <c r="H68" s="110" t="s">
        <v>5</v>
      </c>
      <c r="I68" s="5"/>
      <c r="J68" s="22"/>
      <c r="K68" s="5"/>
      <c r="L68" s="5"/>
      <c r="M68" s="5"/>
      <c r="N68" s="5"/>
      <c r="O68" s="5"/>
      <c r="P68" s="5"/>
      <c r="Q68" s="5"/>
      <c r="R68" s="5"/>
      <c r="S68" s="5"/>
      <c r="T68" s="16"/>
      <c r="AC68" s="17"/>
    </row>
    <row r="69" spans="1:29" x14ac:dyDescent="0.25">
      <c r="A69" s="29"/>
      <c r="B69" s="5"/>
      <c r="C69" s="5"/>
      <c r="D69" s="5"/>
      <c r="F69" s="4"/>
      <c r="H69" s="5"/>
      <c r="I69" s="5"/>
      <c r="J69" s="22"/>
      <c r="K69" s="5"/>
      <c r="L69" s="5"/>
      <c r="M69" s="5"/>
      <c r="N69" s="5"/>
      <c r="O69" s="5"/>
      <c r="P69" s="5"/>
      <c r="Q69" s="5"/>
      <c r="R69" s="5"/>
      <c r="S69" s="5"/>
      <c r="T69" s="16"/>
      <c r="AC69" s="17"/>
    </row>
    <row r="70" spans="1:29" ht="18" x14ac:dyDescent="0.35">
      <c r="A70" s="30" t="s">
        <v>18</v>
      </c>
      <c r="B70" s="5"/>
      <c r="C70" s="5"/>
      <c r="D70" s="5"/>
      <c r="F70" s="4"/>
      <c r="H70" s="5"/>
      <c r="I70" s="5"/>
      <c r="J70" s="22"/>
      <c r="K70" s="5"/>
      <c r="L70" s="5"/>
      <c r="M70" s="5"/>
      <c r="N70" s="5"/>
      <c r="O70" s="5"/>
      <c r="P70" s="5"/>
      <c r="Q70" s="5"/>
      <c r="R70" s="5"/>
      <c r="S70" s="5"/>
      <c r="T70" s="16"/>
      <c r="AC70" s="17"/>
    </row>
    <row r="71" spans="1:29" x14ac:dyDescent="0.25">
      <c r="A71" s="30"/>
      <c r="B71" s="5"/>
      <c r="C71" s="5"/>
      <c r="D71" s="5"/>
      <c r="F71" s="4"/>
      <c r="H71" s="5"/>
      <c r="I71" s="5"/>
      <c r="J71" s="22"/>
      <c r="K71" s="5"/>
      <c r="L71" s="5"/>
      <c r="M71" s="5"/>
      <c r="N71" s="5"/>
      <c r="O71" s="5"/>
      <c r="P71" s="5"/>
      <c r="Q71" s="5"/>
      <c r="R71" s="5"/>
      <c r="S71" s="5"/>
      <c r="T71" s="16"/>
      <c r="AC71" s="17"/>
    </row>
    <row r="72" spans="1:29" x14ac:dyDescent="0.25">
      <c r="A72" s="30"/>
      <c r="B72" s="5"/>
      <c r="C72" s="5"/>
      <c r="D72" s="5"/>
      <c r="F72" s="4"/>
      <c r="H72" s="5"/>
      <c r="I72" s="5"/>
      <c r="J72" s="22"/>
      <c r="K72" s="5"/>
      <c r="L72" s="5"/>
      <c r="M72" s="5"/>
      <c r="N72" s="5"/>
      <c r="O72" s="5"/>
      <c r="P72" s="5"/>
      <c r="Q72" s="5"/>
      <c r="R72" s="5"/>
      <c r="S72" s="5"/>
      <c r="T72" s="16"/>
      <c r="AC72" s="17"/>
    </row>
    <row r="73" spans="1:29" x14ac:dyDescent="0.25">
      <c r="A73" s="30"/>
      <c r="B73" s="5"/>
      <c r="C73" s="5"/>
      <c r="D73" s="5"/>
      <c r="F73" s="4"/>
      <c r="H73" s="5"/>
      <c r="I73" s="5"/>
      <c r="J73" s="22"/>
      <c r="K73" s="5"/>
      <c r="L73" s="5"/>
      <c r="M73" s="5"/>
      <c r="N73" s="5"/>
      <c r="O73" s="5"/>
      <c r="P73" s="5"/>
      <c r="Q73" s="5"/>
      <c r="R73" s="5"/>
      <c r="S73" s="5"/>
      <c r="T73" s="16"/>
      <c r="AC73" s="17"/>
    </row>
    <row r="74" spans="1:29" x14ac:dyDescent="0.25">
      <c r="A74" s="30"/>
      <c r="B74" s="5"/>
      <c r="C74" s="5"/>
      <c r="D74" s="5"/>
      <c r="F74" s="4"/>
      <c r="H74" s="5"/>
      <c r="I74" s="5"/>
      <c r="J74" s="22"/>
      <c r="K74" s="5"/>
      <c r="L74" s="5"/>
      <c r="M74" s="5"/>
      <c r="N74" s="5"/>
      <c r="O74" s="5"/>
      <c r="P74" s="5"/>
      <c r="Q74" s="5"/>
      <c r="R74" s="5"/>
      <c r="S74" s="5"/>
      <c r="T74" s="16"/>
      <c r="AC74" s="17"/>
    </row>
    <row r="75" spans="1:29" x14ac:dyDescent="0.25">
      <c r="A75" s="30"/>
      <c r="B75" s="5"/>
      <c r="C75" s="5"/>
      <c r="D75" s="5"/>
      <c r="F75" s="4"/>
      <c r="H75" s="5"/>
      <c r="I75" s="5"/>
      <c r="J75" s="22"/>
      <c r="K75" s="5"/>
      <c r="L75" s="5"/>
      <c r="M75" s="5"/>
      <c r="N75" s="5"/>
      <c r="O75" s="5"/>
      <c r="P75" s="5"/>
      <c r="Q75" s="5"/>
      <c r="R75" s="5"/>
      <c r="S75" s="5"/>
      <c r="T75" s="16"/>
      <c r="AC75" s="17"/>
    </row>
    <row r="76" spans="1:29" x14ac:dyDescent="0.25">
      <c r="A76" s="31" t="s">
        <v>79</v>
      </c>
      <c r="B76" s="5"/>
      <c r="C76" s="5"/>
      <c r="D76" s="5"/>
      <c r="F76" s="4"/>
      <c r="H76" s="5"/>
      <c r="I76" s="5"/>
      <c r="J76" s="22"/>
      <c r="K76" s="5"/>
      <c r="L76" s="5"/>
      <c r="M76" s="5"/>
      <c r="N76" s="5"/>
      <c r="O76" s="5"/>
      <c r="P76" s="5"/>
      <c r="Q76" s="5"/>
      <c r="R76" s="5"/>
      <c r="S76" s="5"/>
      <c r="T76" s="16"/>
      <c r="AC76" s="17"/>
    </row>
    <row r="77" spans="1:29" ht="23.25" x14ac:dyDescent="0.35">
      <c r="A77" s="30" t="s">
        <v>19</v>
      </c>
      <c r="B77" s="5">
        <v>0.3</v>
      </c>
      <c r="C77" s="5"/>
      <c r="D77" s="11" t="s">
        <v>23</v>
      </c>
      <c r="E77" s="78">
        <f>((2*B77/B81)-1)/((1/(B78+B79))-(1/B80))</f>
        <v>11321.348771690453</v>
      </c>
      <c r="F77" s="15" t="s">
        <v>5</v>
      </c>
      <c r="H77" s="5"/>
      <c r="I77" s="5"/>
      <c r="J77" s="22"/>
      <c r="K77" s="5"/>
      <c r="L77" s="5"/>
      <c r="M77" s="5"/>
      <c r="N77" s="5"/>
      <c r="O77" s="5"/>
      <c r="P77" s="5"/>
      <c r="Q77" s="5"/>
      <c r="R77" s="5"/>
      <c r="S77" s="5"/>
      <c r="T77" s="16"/>
      <c r="AC77" s="17"/>
    </row>
    <row r="78" spans="1:29" x14ac:dyDescent="0.25">
      <c r="A78" s="30" t="s">
        <v>20</v>
      </c>
      <c r="B78" s="77">
        <f>C22</f>
        <v>20350</v>
      </c>
      <c r="C78" s="5"/>
      <c r="D78" s="13"/>
      <c r="E78" s="14"/>
      <c r="H78" s="5"/>
      <c r="I78" s="5"/>
      <c r="J78" s="22"/>
      <c r="K78" s="5"/>
      <c r="L78" s="5"/>
      <c r="M78" s="5"/>
      <c r="N78" s="5"/>
      <c r="O78" s="5"/>
      <c r="P78" s="5"/>
      <c r="Q78" s="5"/>
      <c r="R78" s="5"/>
      <c r="S78" s="5"/>
      <c r="T78" s="16"/>
      <c r="AC78" s="17"/>
    </row>
    <row r="79" spans="1:29" x14ac:dyDescent="0.25">
      <c r="A79" s="30" t="s">
        <v>21</v>
      </c>
      <c r="B79" s="77">
        <f>C37</f>
        <v>3980.5476891119956</v>
      </c>
      <c r="C79" s="5"/>
      <c r="D79" s="5"/>
      <c r="H79" s="5"/>
      <c r="I79" s="5"/>
      <c r="J79" s="22"/>
      <c r="K79" s="5"/>
      <c r="L79" s="5"/>
      <c r="M79" s="5"/>
      <c r="N79" s="5"/>
      <c r="O79" s="5"/>
      <c r="P79" s="5"/>
      <c r="Q79" s="5"/>
      <c r="R79" s="5"/>
      <c r="S79" s="5"/>
      <c r="T79" s="16"/>
      <c r="AC79" s="17"/>
    </row>
    <row r="80" spans="1:29" x14ac:dyDescent="0.25">
      <c r="A80" s="30" t="s">
        <v>22</v>
      </c>
      <c r="B80" s="77">
        <f>B79+G67</f>
        <v>9239.5476891119961</v>
      </c>
      <c r="C80" s="5"/>
      <c r="D80" s="5"/>
      <c r="H80" s="5"/>
      <c r="I80" s="5"/>
      <c r="J80" s="22"/>
      <c r="K80" s="5"/>
      <c r="L80" s="5"/>
      <c r="M80" s="5"/>
      <c r="N80" s="5"/>
      <c r="O80" s="5"/>
      <c r="P80" s="5"/>
      <c r="Q80" s="5"/>
      <c r="R80" s="5"/>
      <c r="S80" s="5"/>
      <c r="T80" s="16"/>
      <c r="AC80" s="17"/>
    </row>
    <row r="81" spans="1:29" x14ac:dyDescent="0.25">
      <c r="A81" s="30" t="s">
        <v>24</v>
      </c>
      <c r="B81" s="5">
        <v>2.5</v>
      </c>
      <c r="C81" s="5"/>
      <c r="D81" s="5"/>
      <c r="H81" s="5"/>
      <c r="I81" s="5"/>
      <c r="J81" s="22"/>
      <c r="K81" s="5"/>
      <c r="L81" s="5"/>
      <c r="M81" s="5"/>
      <c r="N81" s="5"/>
      <c r="O81" s="5"/>
      <c r="P81" s="5"/>
      <c r="Q81" s="5"/>
      <c r="R81" s="5"/>
      <c r="S81" s="5"/>
      <c r="T81" s="16"/>
      <c r="AC81" s="17"/>
    </row>
    <row r="82" spans="1:29" x14ac:dyDescent="0.25">
      <c r="A82" s="30"/>
      <c r="B82" s="5"/>
      <c r="C82" s="5"/>
      <c r="D82" s="5"/>
      <c r="H82" s="5"/>
      <c r="I82" s="5"/>
      <c r="J82" s="22"/>
      <c r="K82" s="5"/>
      <c r="L82" s="5"/>
      <c r="M82" s="5"/>
      <c r="N82" s="5"/>
      <c r="O82" s="5"/>
      <c r="P82" s="5"/>
      <c r="Q82" s="5"/>
      <c r="R82" s="5"/>
      <c r="S82" s="5"/>
      <c r="T82" s="16"/>
      <c r="AC82" s="17"/>
    </row>
    <row r="83" spans="1:29" x14ac:dyDescent="0.25">
      <c r="A83" s="31" t="s">
        <v>134</v>
      </c>
      <c r="B83" s="5"/>
      <c r="C83" s="5"/>
      <c r="D83" s="5"/>
      <c r="H83" s="5"/>
      <c r="I83" s="5"/>
      <c r="J83" s="22"/>
      <c r="K83" s="5"/>
      <c r="L83" s="5"/>
      <c r="M83" s="5"/>
      <c r="N83" s="5"/>
      <c r="O83" s="5"/>
      <c r="P83" s="5"/>
      <c r="Q83" s="5"/>
      <c r="R83" s="5"/>
      <c r="S83" s="5"/>
      <c r="T83" s="16"/>
      <c r="AC83" s="17"/>
    </row>
    <row r="84" spans="1:29" ht="23.25" x14ac:dyDescent="0.35">
      <c r="A84" s="30" t="s">
        <v>19</v>
      </c>
      <c r="B84" s="5">
        <v>2.2000000000000002</v>
      </c>
      <c r="C84" s="5"/>
      <c r="D84" s="11" t="s">
        <v>23</v>
      </c>
      <c r="E84" s="78">
        <f>((2*B84/B88)-1)/((1/(B85+B86))-(1/B87))</f>
        <v>11321.348771690456</v>
      </c>
      <c r="F84" s="15" t="s">
        <v>5</v>
      </c>
      <c r="G84" s="328" t="s">
        <v>173</v>
      </c>
      <c r="H84" s="236"/>
      <c r="I84" s="236"/>
      <c r="J84" s="237"/>
      <c r="K84" s="5"/>
      <c r="L84" s="5"/>
      <c r="M84" s="5"/>
      <c r="N84" s="5"/>
      <c r="O84" s="5"/>
      <c r="P84" s="5"/>
      <c r="Q84" s="5"/>
      <c r="R84" s="5"/>
      <c r="S84" s="5"/>
      <c r="T84" s="16"/>
      <c r="AC84" s="17"/>
    </row>
    <row r="85" spans="1:29" ht="15.95" customHeight="1" x14ac:dyDescent="0.35">
      <c r="A85" s="30" t="s">
        <v>20</v>
      </c>
      <c r="B85" s="77">
        <f>C20</f>
        <v>1722</v>
      </c>
      <c r="C85" s="5"/>
      <c r="D85" s="11"/>
      <c r="E85" s="12"/>
      <c r="F85" s="4"/>
      <c r="H85" s="5"/>
      <c r="I85" s="5"/>
      <c r="J85" s="22"/>
      <c r="K85" s="5"/>
      <c r="L85" s="5"/>
      <c r="M85" s="5"/>
      <c r="N85" s="5"/>
      <c r="O85" s="5"/>
      <c r="P85" s="5"/>
      <c r="Q85" s="5"/>
      <c r="R85" s="5"/>
      <c r="S85" s="5"/>
      <c r="T85" s="16"/>
      <c r="AC85" s="17"/>
    </row>
    <row r="86" spans="1:29" x14ac:dyDescent="0.25">
      <c r="A86" s="30" t="s">
        <v>21</v>
      </c>
      <c r="B86" s="77">
        <f>C37</f>
        <v>3980.5476891119956</v>
      </c>
      <c r="C86" s="5"/>
      <c r="D86" s="5"/>
      <c r="F86" s="4"/>
      <c r="H86" s="5"/>
      <c r="I86" s="5"/>
      <c r="J86" s="22"/>
      <c r="K86" s="5"/>
      <c r="L86" s="5"/>
      <c r="M86" s="5"/>
      <c r="N86" s="5"/>
      <c r="O86" s="5"/>
      <c r="P86" s="5"/>
      <c r="Q86" s="5"/>
      <c r="R86" s="5"/>
      <c r="S86" s="5"/>
      <c r="T86" s="16"/>
      <c r="AC86" s="17"/>
    </row>
    <row r="87" spans="1:29" x14ac:dyDescent="0.25">
      <c r="A87" s="30" t="s">
        <v>22</v>
      </c>
      <c r="B87" s="77">
        <f>B86+G67</f>
        <v>9239.5476891119961</v>
      </c>
      <c r="C87" s="5"/>
      <c r="D87" s="5"/>
      <c r="F87" s="4"/>
      <c r="H87" s="5"/>
      <c r="I87" s="5"/>
      <c r="J87" s="22"/>
      <c r="K87" s="5"/>
      <c r="L87" s="5"/>
      <c r="M87" s="5"/>
      <c r="N87" s="5"/>
      <c r="O87" s="5"/>
      <c r="P87" s="5"/>
      <c r="Q87" s="5"/>
      <c r="R87" s="5"/>
      <c r="S87" s="5"/>
      <c r="T87" s="16"/>
      <c r="AC87" s="17"/>
    </row>
    <row r="88" spans="1:29" x14ac:dyDescent="0.25">
      <c r="A88" s="30" t="s">
        <v>24</v>
      </c>
      <c r="B88" s="5">
        <v>2.5</v>
      </c>
      <c r="C88" s="5"/>
      <c r="D88" s="5"/>
      <c r="F88" s="4"/>
      <c r="H88" s="5"/>
      <c r="I88" s="5"/>
      <c r="J88" s="22"/>
      <c r="K88" s="5"/>
      <c r="L88" s="5"/>
      <c r="M88" s="5"/>
      <c r="N88" s="5"/>
      <c r="O88" s="5"/>
      <c r="P88" s="5"/>
      <c r="Q88" s="5"/>
      <c r="R88" s="5"/>
      <c r="S88" s="5"/>
      <c r="T88" s="16"/>
      <c r="AC88" s="17"/>
    </row>
    <row r="89" spans="1:29" x14ac:dyDescent="0.25">
      <c r="A89" s="30"/>
      <c r="B89" s="5"/>
      <c r="C89" s="5"/>
      <c r="D89" s="5"/>
      <c r="F89" s="4"/>
      <c r="H89" s="5"/>
      <c r="I89" s="5"/>
      <c r="J89" s="22"/>
      <c r="K89" s="5"/>
      <c r="L89" s="5"/>
      <c r="M89" s="5"/>
      <c r="N89" s="5"/>
      <c r="O89" s="5"/>
      <c r="P89" s="5"/>
      <c r="Q89" s="5"/>
      <c r="R89" s="5"/>
      <c r="S89" s="5"/>
      <c r="T89" s="16"/>
      <c r="AC89" s="17"/>
    </row>
    <row r="90" spans="1:29" x14ac:dyDescent="0.25">
      <c r="A90" s="30"/>
      <c r="B90" s="5"/>
      <c r="C90" s="5"/>
      <c r="D90" s="5"/>
      <c r="F90" s="4"/>
      <c r="H90" s="5"/>
      <c r="I90" s="5"/>
      <c r="J90" s="22"/>
      <c r="K90" s="5"/>
      <c r="L90" s="5"/>
      <c r="M90" s="5"/>
      <c r="N90" s="5"/>
      <c r="O90" s="5"/>
      <c r="P90" s="5"/>
      <c r="Q90" s="5"/>
      <c r="R90" s="5"/>
      <c r="S90" s="5"/>
      <c r="T90" s="16"/>
      <c r="AC90" s="17"/>
    </row>
    <row r="91" spans="1:29" x14ac:dyDescent="0.25">
      <c r="A91" s="30"/>
      <c r="B91" s="5"/>
      <c r="C91" s="5"/>
      <c r="D91" s="5"/>
      <c r="F91" s="4"/>
      <c r="H91" s="5"/>
      <c r="I91" s="5"/>
      <c r="J91" s="22"/>
      <c r="K91" s="5"/>
      <c r="L91" s="5"/>
      <c r="M91" s="5"/>
      <c r="N91" s="5"/>
      <c r="O91" s="5"/>
      <c r="P91" s="5"/>
      <c r="Q91" s="5"/>
      <c r="R91" s="5"/>
      <c r="S91" s="5"/>
      <c r="T91" s="16"/>
      <c r="AC91" s="17"/>
    </row>
    <row r="92" spans="1:29" x14ac:dyDescent="0.25">
      <c r="A92" s="30"/>
      <c r="B92" s="5"/>
      <c r="C92" s="5"/>
      <c r="D92" s="5"/>
      <c r="F92" s="4"/>
      <c r="H92" s="5"/>
      <c r="I92" s="5"/>
      <c r="J92" s="22"/>
      <c r="K92" s="5"/>
      <c r="L92" s="5"/>
      <c r="M92" s="5"/>
      <c r="N92" s="5"/>
      <c r="O92" s="5"/>
      <c r="P92" s="5"/>
      <c r="Q92" s="5"/>
      <c r="R92" s="5"/>
      <c r="S92" s="5"/>
      <c r="T92" s="16"/>
      <c r="AC92" s="17"/>
    </row>
    <row r="93" spans="1:29" x14ac:dyDescent="0.25">
      <c r="A93" s="30"/>
      <c r="B93" s="5"/>
      <c r="C93" s="5"/>
      <c r="D93" s="5"/>
      <c r="F93" s="4"/>
      <c r="H93" s="5"/>
      <c r="I93" s="5"/>
      <c r="J93" s="22"/>
      <c r="K93" s="5"/>
      <c r="L93" s="5"/>
      <c r="M93" s="5"/>
      <c r="N93" s="5"/>
      <c r="O93" s="5"/>
      <c r="P93" s="5"/>
      <c r="Q93" s="5"/>
      <c r="R93" s="5"/>
      <c r="S93" s="5"/>
      <c r="T93" s="16"/>
      <c r="AC93" s="17"/>
    </row>
    <row r="94" spans="1:29" x14ac:dyDescent="0.25">
      <c r="A94" s="30"/>
      <c r="B94" s="5"/>
      <c r="C94" s="5"/>
      <c r="D94" s="5"/>
      <c r="F94" s="4"/>
      <c r="H94" s="5"/>
      <c r="I94" s="5"/>
      <c r="J94" s="22"/>
      <c r="K94" s="5"/>
      <c r="L94" s="5"/>
      <c r="M94" s="5"/>
      <c r="N94" s="5"/>
      <c r="O94" s="5"/>
      <c r="P94" s="5"/>
      <c r="Q94" s="5"/>
      <c r="R94" s="5"/>
      <c r="S94" s="5"/>
      <c r="T94" s="16"/>
      <c r="AC94" s="17"/>
    </row>
    <row r="95" spans="1:29" ht="10.5" customHeight="1" x14ac:dyDescent="0.25">
      <c r="A95" s="29"/>
      <c r="B95" s="5"/>
      <c r="C95" s="5"/>
      <c r="D95" s="5"/>
      <c r="F95" s="4"/>
      <c r="H95" s="5"/>
      <c r="I95" s="5"/>
      <c r="J95" s="22"/>
      <c r="K95" s="5"/>
      <c r="L95" s="5"/>
      <c r="M95" s="5"/>
      <c r="N95" s="5"/>
      <c r="O95" s="5"/>
      <c r="P95" s="5"/>
      <c r="Q95" s="5"/>
      <c r="R95" s="5"/>
      <c r="S95" s="5"/>
      <c r="T95" s="16"/>
      <c r="AC95" s="17"/>
    </row>
    <row r="96" spans="1:29" ht="14.45" customHeight="1" thickBot="1" x14ac:dyDescent="0.3">
      <c r="A96" s="32"/>
      <c r="B96" s="33"/>
      <c r="C96" s="33"/>
      <c r="D96" s="33"/>
      <c r="E96" s="19"/>
      <c r="F96" s="34"/>
      <c r="G96" s="19"/>
      <c r="H96" s="33"/>
      <c r="I96" s="33"/>
      <c r="J96" s="35"/>
      <c r="K96" s="33"/>
      <c r="L96" s="33"/>
      <c r="M96" s="33"/>
      <c r="N96" s="33"/>
      <c r="O96" s="33"/>
      <c r="P96" s="33"/>
      <c r="Q96" s="33"/>
      <c r="R96" s="33"/>
      <c r="S96" s="33"/>
      <c r="T96" s="18"/>
      <c r="U96" s="19"/>
      <c r="V96" s="19"/>
      <c r="W96" s="19"/>
      <c r="X96" s="19"/>
      <c r="Y96" s="19"/>
      <c r="Z96" s="19"/>
      <c r="AA96" s="19"/>
      <c r="AB96" s="19"/>
      <c r="AC96" s="20"/>
    </row>
    <row r="97" spans="1:19" ht="14.45" customHeight="1" x14ac:dyDescent="0.25">
      <c r="A97" s="7"/>
      <c r="B97" s="5"/>
      <c r="C97" s="5"/>
      <c r="D97" s="5"/>
      <c r="F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14.45" customHeight="1" x14ac:dyDescent="0.25">
      <c r="A98" s="7"/>
      <c r="B98" s="5"/>
      <c r="C98" s="5"/>
      <c r="D98" s="5"/>
      <c r="F98" s="4"/>
      <c r="H98" s="119" t="s">
        <v>91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ht="30.95" customHeight="1" x14ac:dyDescent="0.25">
      <c r="F99" s="117" t="s">
        <v>89</v>
      </c>
      <c r="H99" s="116" t="s">
        <v>90</v>
      </c>
      <c r="I99" s="117" t="s">
        <v>142</v>
      </c>
    </row>
    <row r="100" spans="1:19" x14ac:dyDescent="0.25">
      <c r="C100" s="116" t="s">
        <v>80</v>
      </c>
      <c r="D100" s="114">
        <v>70</v>
      </c>
      <c r="E100" s="1" t="s">
        <v>85</v>
      </c>
      <c r="F100" s="113">
        <v>2.2000000000000002</v>
      </c>
      <c r="H100" s="133">
        <v>10</v>
      </c>
      <c r="I100" s="217">
        <f>1.25-(D101-H100)*D104</f>
        <v>0.29999999999999993</v>
      </c>
    </row>
    <row r="101" spans="1:19" x14ac:dyDescent="0.25">
      <c r="C101" s="116" t="s">
        <v>83</v>
      </c>
      <c r="D101" s="114">
        <v>40</v>
      </c>
      <c r="E101" s="1" t="s">
        <v>85</v>
      </c>
      <c r="F101" s="113">
        <v>1.25</v>
      </c>
      <c r="H101" s="113">
        <v>20</v>
      </c>
      <c r="I101" s="140">
        <f>1.25-(D101-H101)*D104</f>
        <v>0.61666666666666659</v>
      </c>
    </row>
    <row r="102" spans="1:19" x14ac:dyDescent="0.25">
      <c r="C102" s="116" t="s">
        <v>82</v>
      </c>
      <c r="D102" s="114">
        <v>10</v>
      </c>
      <c r="E102" s="1" t="s">
        <v>85</v>
      </c>
      <c r="F102" s="113">
        <v>0.3</v>
      </c>
      <c r="H102" s="219">
        <v>25</v>
      </c>
      <c r="I102" s="220">
        <f>1.25-(D101-H102)*D104</f>
        <v>0.77499999999999991</v>
      </c>
    </row>
    <row r="103" spans="1:19" x14ac:dyDescent="0.25">
      <c r="C103" s="116" t="s">
        <v>84</v>
      </c>
      <c r="D103" s="114">
        <f>D100-D102</f>
        <v>60</v>
      </c>
      <c r="E103" s="1" t="s">
        <v>81</v>
      </c>
      <c r="F103" s="113"/>
      <c r="H103" s="138">
        <v>30</v>
      </c>
      <c r="I103" s="141">
        <f>1.25-(D101-H103)*D104</f>
        <v>0.93333333333333335</v>
      </c>
    </row>
    <row r="104" spans="1:19" x14ac:dyDescent="0.25">
      <c r="C104" s="116" t="s">
        <v>86</v>
      </c>
      <c r="D104" s="115">
        <f>(F100-F102)/D103</f>
        <v>3.1666666666666669E-2</v>
      </c>
      <c r="E104" s="1" t="s">
        <v>38</v>
      </c>
      <c r="H104" s="130">
        <v>40</v>
      </c>
      <c r="I104" s="218">
        <f>1.25-(D101-H104)*D104</f>
        <v>1.25</v>
      </c>
    </row>
    <row r="105" spans="1:19" x14ac:dyDescent="0.25">
      <c r="C105" s="110"/>
      <c r="H105" s="138">
        <v>50</v>
      </c>
      <c r="I105" s="141">
        <f>1.25-(D101-H105)*D104</f>
        <v>1.5666666666666667</v>
      </c>
    </row>
    <row r="106" spans="1:19" x14ac:dyDescent="0.25">
      <c r="B106" s="1" t="s">
        <v>87</v>
      </c>
      <c r="C106" s="110"/>
      <c r="H106" s="219">
        <v>60</v>
      </c>
      <c r="I106" s="220">
        <f>1.25-(D101-H106)*D104</f>
        <v>1.8833333333333333</v>
      </c>
    </row>
    <row r="107" spans="1:19" x14ac:dyDescent="0.25">
      <c r="C107" s="110"/>
      <c r="H107" s="133">
        <v>70</v>
      </c>
      <c r="I107" s="217">
        <f>1.25-(D101-H107)*D104</f>
        <v>2.2000000000000002</v>
      </c>
    </row>
    <row r="108" spans="1:19" x14ac:dyDescent="0.25">
      <c r="C108" s="110"/>
      <c r="H108" s="133"/>
      <c r="I108" s="217"/>
    </row>
    <row r="109" spans="1:19" x14ac:dyDescent="0.25">
      <c r="C109" s="110"/>
    </row>
    <row r="110" spans="1:19" ht="15.75" x14ac:dyDescent="0.25">
      <c r="D110" s="118" t="s">
        <v>143</v>
      </c>
    </row>
  </sheetData>
  <mergeCells count="11">
    <mergeCell ref="T1:AC2"/>
    <mergeCell ref="B42:G42"/>
    <mergeCell ref="A65:C65"/>
    <mergeCell ref="D65:F65"/>
    <mergeCell ref="A66:C66"/>
    <mergeCell ref="D66:F66"/>
    <mergeCell ref="A67:C67"/>
    <mergeCell ref="D67:F67"/>
    <mergeCell ref="A68:C68"/>
    <mergeCell ref="D68:F68"/>
    <mergeCell ref="A1:J2"/>
  </mergeCells>
  <hyperlinks>
    <hyperlink ref="F18" r:id="rId1" xr:uid="{C37F11F4-1601-4841-851B-62CE4A6783B9}"/>
  </hyperlinks>
  <pageMargins left="0.7" right="0.7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7521-BBCB-4AF7-96BA-5B703D449355}">
  <dimension ref="A1:AC113"/>
  <sheetViews>
    <sheetView zoomScaleNormal="100" workbookViewId="0">
      <selection activeCell="K1" sqref="K1"/>
    </sheetView>
  </sheetViews>
  <sheetFormatPr defaultColWidth="8.85546875" defaultRowHeight="15" x14ac:dyDescent="0.25"/>
  <cols>
    <col min="1" max="1" width="10.42578125" style="1" bestFit="1" customWidth="1"/>
    <col min="2" max="2" width="7.85546875" style="1" bestFit="1" customWidth="1"/>
    <col min="3" max="3" width="11.5703125" style="1" customWidth="1"/>
    <col min="4" max="4" width="8.85546875" style="1"/>
    <col min="5" max="5" width="12.85546875" style="1" bestFit="1" customWidth="1"/>
    <col min="6" max="6" width="16.42578125" style="1" customWidth="1"/>
    <col min="7" max="7" width="16.5703125" style="1" customWidth="1"/>
    <col min="8" max="8" width="8.85546875" style="1"/>
    <col min="9" max="9" width="11.140625" style="1" customWidth="1"/>
    <col min="10" max="10" width="15.7109375" style="1" customWidth="1"/>
    <col min="11" max="19" width="13.5703125" style="1" customWidth="1"/>
    <col min="20" max="16384" width="8.85546875" style="1"/>
  </cols>
  <sheetData>
    <row r="1" spans="1:29" ht="14.45" customHeight="1" x14ac:dyDescent="0.25">
      <c r="A1" s="272" t="s">
        <v>0</v>
      </c>
      <c r="B1" s="273"/>
      <c r="C1" s="273"/>
      <c r="D1" s="273"/>
      <c r="E1" s="273"/>
      <c r="F1" s="273"/>
      <c r="G1" s="273"/>
      <c r="H1" s="273"/>
      <c r="I1" s="273"/>
      <c r="J1" s="274"/>
      <c r="K1" s="93"/>
      <c r="L1" s="93"/>
      <c r="N1" s="93"/>
      <c r="O1" s="93"/>
      <c r="P1" s="93"/>
      <c r="Q1" s="93"/>
      <c r="R1" s="93"/>
      <c r="S1" s="93"/>
      <c r="T1" s="254" t="s">
        <v>25</v>
      </c>
      <c r="U1" s="255"/>
      <c r="V1" s="255"/>
      <c r="W1" s="255"/>
      <c r="X1" s="255"/>
      <c r="Y1" s="255"/>
      <c r="Z1" s="255"/>
      <c r="AA1" s="255"/>
      <c r="AB1" s="255"/>
      <c r="AC1" s="256"/>
    </row>
    <row r="2" spans="1:29" ht="14.45" customHeight="1" x14ac:dyDescent="0.25">
      <c r="A2" s="275"/>
      <c r="B2" s="276"/>
      <c r="C2" s="276"/>
      <c r="D2" s="276"/>
      <c r="E2" s="276"/>
      <c r="F2" s="276"/>
      <c r="G2" s="276"/>
      <c r="H2" s="276"/>
      <c r="I2" s="276"/>
      <c r="J2" s="277"/>
      <c r="K2" s="2"/>
      <c r="L2" s="2"/>
      <c r="M2" s="229" t="s">
        <v>144</v>
      </c>
      <c r="N2" s="2"/>
      <c r="O2" s="2"/>
      <c r="P2" s="2"/>
      <c r="Q2" s="2"/>
      <c r="R2" s="2"/>
      <c r="S2" s="2"/>
      <c r="T2" s="257"/>
      <c r="U2" s="258"/>
      <c r="V2" s="258"/>
      <c r="W2" s="258"/>
      <c r="X2" s="258"/>
      <c r="Y2" s="258"/>
      <c r="Z2" s="258"/>
      <c r="AA2" s="258"/>
      <c r="AB2" s="258"/>
      <c r="AC2" s="259"/>
    </row>
    <row r="3" spans="1:29" ht="14.45" customHeight="1" x14ac:dyDescent="0.25">
      <c r="A3" s="21"/>
      <c r="B3" s="2"/>
      <c r="C3" s="2"/>
      <c r="D3" s="2"/>
      <c r="E3" s="2"/>
      <c r="F3" s="2"/>
      <c r="G3" s="2"/>
      <c r="H3" s="2"/>
      <c r="I3" s="2"/>
      <c r="J3" s="36"/>
      <c r="K3" s="2"/>
      <c r="L3" s="2"/>
      <c r="M3" s="2"/>
      <c r="N3" s="2"/>
      <c r="O3" s="2"/>
      <c r="P3" s="2"/>
      <c r="Q3" s="2"/>
      <c r="R3" s="2"/>
      <c r="S3" s="2"/>
      <c r="T3" s="21"/>
      <c r="U3" s="2"/>
      <c r="V3" s="2"/>
      <c r="W3" s="2"/>
      <c r="X3" s="2"/>
      <c r="Y3" s="2"/>
      <c r="Z3" s="2"/>
      <c r="AA3" s="2"/>
      <c r="AB3" s="2"/>
      <c r="AC3" s="36"/>
    </row>
    <row r="4" spans="1:29" ht="14.45" customHeight="1" x14ac:dyDescent="0.25">
      <c r="A4" s="21"/>
      <c r="B4" s="2"/>
      <c r="C4" s="2"/>
      <c r="D4" s="2"/>
      <c r="E4" s="2"/>
      <c r="F4" s="2"/>
      <c r="G4" s="2"/>
      <c r="H4" s="2"/>
      <c r="I4" s="2"/>
      <c r="J4" s="36"/>
      <c r="K4" s="2"/>
      <c r="L4" s="2"/>
      <c r="M4" s="2"/>
      <c r="N4" s="2"/>
      <c r="O4" s="2"/>
      <c r="P4" s="2"/>
      <c r="Q4" s="2"/>
      <c r="R4" s="2"/>
      <c r="S4" s="2"/>
      <c r="T4" s="21"/>
      <c r="U4" s="2"/>
      <c r="V4" s="2"/>
      <c r="W4" s="2"/>
      <c r="X4" s="2"/>
      <c r="Y4" s="2"/>
      <c r="Z4" s="2"/>
      <c r="AA4" s="2"/>
      <c r="AB4" s="2"/>
      <c r="AC4" s="36"/>
    </row>
    <row r="5" spans="1:29" ht="14.45" customHeight="1" x14ac:dyDescent="0.25">
      <c r="A5" s="21"/>
      <c r="B5" s="2"/>
      <c r="C5" s="2"/>
      <c r="D5" s="2"/>
      <c r="E5" s="2"/>
      <c r="F5" s="2"/>
      <c r="G5" s="2"/>
      <c r="H5" s="2"/>
      <c r="I5" s="2"/>
      <c r="J5" s="36"/>
      <c r="K5" s="2"/>
      <c r="L5" s="2"/>
      <c r="M5" s="2"/>
      <c r="N5" s="2"/>
      <c r="O5" s="2"/>
      <c r="P5" s="2"/>
      <c r="Q5" s="2"/>
      <c r="R5" s="2"/>
      <c r="S5" s="2"/>
      <c r="T5" s="21"/>
      <c r="U5" s="2"/>
      <c r="V5" s="2"/>
      <c r="W5" s="2"/>
      <c r="X5" s="2"/>
      <c r="Y5" s="2"/>
      <c r="Z5" s="2"/>
      <c r="AA5" s="2"/>
      <c r="AB5" s="2"/>
      <c r="AC5" s="36"/>
    </row>
    <row r="6" spans="1:29" ht="14.45" customHeight="1" x14ac:dyDescent="0.25">
      <c r="A6" s="21"/>
      <c r="B6" s="2"/>
      <c r="C6" s="2"/>
      <c r="D6" s="2"/>
      <c r="E6" s="2"/>
      <c r="F6" s="2"/>
      <c r="G6" s="2"/>
      <c r="H6" s="2"/>
      <c r="I6" s="2"/>
      <c r="J6" s="36"/>
      <c r="K6" s="2"/>
      <c r="L6" s="2"/>
      <c r="M6" s="2"/>
      <c r="N6" s="2"/>
      <c r="O6" s="2"/>
      <c r="P6" s="2"/>
      <c r="Q6" s="2"/>
      <c r="R6" s="2"/>
      <c r="S6" s="2"/>
      <c r="T6" s="21"/>
      <c r="U6" s="2"/>
      <c r="V6" s="2"/>
      <c r="W6" s="2"/>
      <c r="X6" s="2"/>
      <c r="Y6" s="2"/>
      <c r="Z6" s="2"/>
      <c r="AA6" s="2"/>
      <c r="AB6" s="2"/>
      <c r="AC6" s="36"/>
    </row>
    <row r="7" spans="1:29" ht="14.45" customHeight="1" x14ac:dyDescent="0.25">
      <c r="A7" s="21"/>
      <c r="B7" s="2"/>
      <c r="C7" s="2"/>
      <c r="D7" s="2"/>
      <c r="E7" s="2"/>
      <c r="F7" s="2"/>
      <c r="G7" s="2"/>
      <c r="H7" s="2"/>
      <c r="I7" s="2"/>
      <c r="J7" s="36"/>
      <c r="K7" s="2"/>
      <c r="L7" s="2"/>
      <c r="M7" s="2"/>
      <c r="N7" s="2"/>
      <c r="O7" s="2"/>
      <c r="P7" s="2"/>
      <c r="Q7" s="2"/>
      <c r="R7" s="2"/>
      <c r="S7" s="2"/>
      <c r="T7" s="21"/>
      <c r="U7" s="2"/>
      <c r="V7" s="2"/>
      <c r="W7" s="2"/>
      <c r="X7" s="2"/>
      <c r="Y7" s="2"/>
      <c r="Z7" s="2"/>
      <c r="AA7" s="2"/>
      <c r="AB7" s="2"/>
      <c r="AC7" s="36"/>
    </row>
    <row r="8" spans="1:29" ht="14.45" customHeight="1" x14ac:dyDescent="0.25">
      <c r="A8" s="21"/>
      <c r="B8" s="2"/>
      <c r="C8" s="2"/>
      <c r="D8" s="2"/>
      <c r="E8" s="2"/>
      <c r="F8" s="2"/>
      <c r="G8" s="2"/>
      <c r="H8" s="2"/>
      <c r="I8" s="2"/>
      <c r="J8" s="36"/>
      <c r="K8" s="2"/>
      <c r="L8" s="2"/>
      <c r="M8" s="2"/>
      <c r="N8" s="2"/>
      <c r="O8" s="2"/>
      <c r="P8" s="2"/>
      <c r="Q8" s="2"/>
      <c r="R8" s="2"/>
      <c r="S8" s="2"/>
      <c r="T8" s="21"/>
      <c r="U8" s="2"/>
      <c r="V8" s="2"/>
      <c r="W8" s="2"/>
      <c r="X8" s="2"/>
      <c r="Y8" s="2"/>
      <c r="Z8" s="2"/>
      <c r="AA8" s="2"/>
      <c r="AB8" s="2"/>
      <c r="AC8" s="36"/>
    </row>
    <row r="9" spans="1:29" ht="14.45" customHeight="1" x14ac:dyDescent="0.25">
      <c r="A9" s="21"/>
      <c r="B9" s="2"/>
      <c r="C9" s="2"/>
      <c r="D9" s="2"/>
      <c r="E9" s="2"/>
      <c r="F9" s="2"/>
      <c r="G9" s="2"/>
      <c r="H9" s="2"/>
      <c r="I9" s="2"/>
      <c r="J9" s="36"/>
      <c r="K9" s="2"/>
      <c r="L9" s="2"/>
      <c r="M9" s="2"/>
      <c r="N9" s="2"/>
      <c r="O9" s="2"/>
      <c r="P9" s="2"/>
      <c r="Q9" s="2"/>
      <c r="R9" s="2"/>
      <c r="S9" s="2"/>
      <c r="T9" s="21"/>
      <c r="U9" s="2"/>
      <c r="V9" s="2"/>
      <c r="W9" s="2"/>
      <c r="X9" s="2"/>
      <c r="Y9" s="2"/>
      <c r="Z9" s="2"/>
      <c r="AA9" s="2"/>
      <c r="AB9" s="2"/>
      <c r="AC9" s="36"/>
    </row>
    <row r="10" spans="1:29" ht="14.45" customHeight="1" x14ac:dyDescent="0.25">
      <c r="A10" s="21"/>
      <c r="B10" s="2"/>
      <c r="C10" s="2"/>
      <c r="D10" s="2"/>
      <c r="E10" s="2"/>
      <c r="F10" s="2"/>
      <c r="G10" s="2"/>
      <c r="H10" s="2"/>
      <c r="I10" s="2"/>
      <c r="J10" s="36"/>
      <c r="K10" s="2"/>
      <c r="L10" s="2"/>
      <c r="M10" s="2"/>
      <c r="N10" s="2"/>
      <c r="O10" s="2"/>
      <c r="P10" s="2"/>
      <c r="Q10" s="2"/>
      <c r="R10" s="2"/>
      <c r="S10" s="2"/>
      <c r="T10" s="21"/>
      <c r="U10" s="2"/>
      <c r="V10" s="2"/>
      <c r="W10" s="2"/>
      <c r="X10" s="2"/>
      <c r="Y10" s="2"/>
      <c r="Z10" s="2"/>
      <c r="AA10" s="2"/>
      <c r="AB10" s="2"/>
      <c r="AC10" s="36"/>
    </row>
    <row r="11" spans="1:29" ht="14.45" customHeight="1" x14ac:dyDescent="0.25">
      <c r="A11" s="21"/>
      <c r="B11" s="2"/>
      <c r="C11" s="2"/>
      <c r="D11" s="2"/>
      <c r="E11" s="2"/>
      <c r="F11" s="2"/>
      <c r="G11" s="2"/>
      <c r="H11" s="2"/>
      <c r="I11" s="2"/>
      <c r="J11" s="36"/>
      <c r="K11" s="2"/>
      <c r="L11" s="2"/>
      <c r="M11" s="2"/>
      <c r="N11" s="2"/>
      <c r="O11" s="2"/>
      <c r="P11" s="2"/>
      <c r="Q11" s="2"/>
      <c r="R11" s="2"/>
      <c r="S11" s="2"/>
      <c r="T11" s="21"/>
      <c r="U11" s="2"/>
      <c r="V11" s="2"/>
      <c r="W11" s="2"/>
      <c r="X11" s="2"/>
      <c r="Y11" s="2"/>
      <c r="Z11" s="2"/>
      <c r="AA11" s="2"/>
      <c r="AB11" s="2"/>
      <c r="AC11" s="36"/>
    </row>
    <row r="12" spans="1:29" ht="14.45" customHeight="1" x14ac:dyDescent="0.25">
      <c r="A12" s="21"/>
      <c r="B12" s="2"/>
      <c r="C12" s="2"/>
      <c r="D12" s="2"/>
      <c r="E12" s="2"/>
      <c r="F12" s="2"/>
      <c r="G12" s="2"/>
      <c r="H12" s="2"/>
      <c r="I12" s="2"/>
      <c r="J12" s="36"/>
      <c r="K12" s="2"/>
      <c r="L12" s="2"/>
      <c r="M12" s="2"/>
      <c r="N12" s="2"/>
      <c r="O12" s="2"/>
      <c r="P12" s="2"/>
      <c r="Q12" s="2"/>
      <c r="R12" s="2"/>
      <c r="S12" s="2"/>
      <c r="T12" s="21"/>
      <c r="U12" s="2"/>
      <c r="V12" s="2"/>
      <c r="W12" s="2"/>
      <c r="X12" s="2"/>
      <c r="Y12" s="2"/>
      <c r="Z12" s="2"/>
      <c r="AA12" s="2"/>
      <c r="AB12" s="2"/>
      <c r="AC12" s="36"/>
    </row>
    <row r="13" spans="1:29" ht="17.25" customHeight="1" x14ac:dyDescent="0.35">
      <c r="A13" s="225" t="s">
        <v>139</v>
      </c>
      <c r="B13" s="2"/>
      <c r="H13" s="2"/>
      <c r="I13" s="2"/>
      <c r="J13" s="36"/>
      <c r="K13" s="2"/>
      <c r="L13" s="2"/>
      <c r="M13" s="2"/>
      <c r="N13" s="2"/>
      <c r="O13" s="2"/>
      <c r="P13" s="2"/>
      <c r="Q13" s="2"/>
      <c r="R13" s="2"/>
      <c r="S13" s="2"/>
      <c r="T13" s="21"/>
      <c r="U13" s="2"/>
      <c r="V13" s="2"/>
      <c r="W13" s="2"/>
      <c r="X13" s="2"/>
      <c r="Y13" s="2"/>
      <c r="Z13" s="2"/>
      <c r="AA13" s="2"/>
      <c r="AB13" s="2"/>
      <c r="AC13" s="36"/>
    </row>
    <row r="14" spans="1:29" ht="14.45" customHeight="1" x14ac:dyDescent="0.25">
      <c r="A14" s="21"/>
      <c r="B14" s="2"/>
      <c r="C14" s="2"/>
      <c r="D14" s="2"/>
      <c r="E14" s="2"/>
      <c r="F14" s="2"/>
      <c r="G14" s="2"/>
      <c r="H14" s="2"/>
      <c r="I14" s="2"/>
      <c r="J14" s="17"/>
      <c r="T14" s="16"/>
      <c r="AC14" s="17"/>
    </row>
    <row r="15" spans="1:29" ht="14.45" customHeight="1" x14ac:dyDescent="0.25">
      <c r="A15" s="21"/>
      <c r="B15" s="2"/>
      <c r="C15" s="2"/>
      <c r="D15" s="2"/>
      <c r="E15" s="2"/>
      <c r="F15" s="74" t="s">
        <v>101</v>
      </c>
      <c r="G15" s="73"/>
      <c r="H15" s="73"/>
      <c r="I15" s="2"/>
      <c r="J15" s="17"/>
      <c r="T15" s="16"/>
      <c r="AC15" s="17"/>
    </row>
    <row r="16" spans="1:29" ht="14.45" customHeight="1" x14ac:dyDescent="0.25">
      <c r="A16" s="21"/>
      <c r="B16" s="2"/>
      <c r="C16" s="2"/>
      <c r="F16" s="127" t="s">
        <v>103</v>
      </c>
      <c r="G16" s="2"/>
      <c r="H16" s="2"/>
      <c r="I16" s="2"/>
      <c r="J16" s="17"/>
      <c r="T16" s="16"/>
      <c r="AC16" s="17"/>
    </row>
    <row r="17" spans="1:29" ht="14.45" customHeight="1" x14ac:dyDescent="0.25">
      <c r="A17" s="21"/>
      <c r="B17" s="2"/>
      <c r="C17" s="2"/>
      <c r="D17" s="2"/>
      <c r="E17" s="2"/>
      <c r="F17" s="111" t="s">
        <v>77</v>
      </c>
      <c r="G17" s="2"/>
      <c r="H17" s="2"/>
      <c r="I17" s="2"/>
      <c r="J17" s="17"/>
      <c r="T17" s="16"/>
      <c r="AC17" s="17"/>
    </row>
    <row r="18" spans="1:29" ht="14.45" customHeight="1" thickBot="1" x14ac:dyDescent="0.3">
      <c r="A18" s="21"/>
      <c r="B18" s="2"/>
      <c r="C18" s="2"/>
      <c r="D18" s="2"/>
      <c r="E18" s="2"/>
      <c r="F18" s="2"/>
      <c r="G18" s="2"/>
      <c r="H18" s="2"/>
      <c r="I18" s="2"/>
      <c r="J18" s="17"/>
      <c r="T18" s="16"/>
      <c r="AC18" s="17"/>
    </row>
    <row r="19" spans="1:29" ht="18.75" thickTop="1" x14ac:dyDescent="0.35">
      <c r="A19" s="94" t="s">
        <v>4</v>
      </c>
      <c r="B19" s="95" t="s">
        <v>1</v>
      </c>
      <c r="C19" s="96">
        <v>868.7</v>
      </c>
      <c r="D19" s="97" t="s">
        <v>5</v>
      </c>
      <c r="E19" s="3" t="s">
        <v>140</v>
      </c>
      <c r="G19" s="7"/>
      <c r="H19" s="5"/>
      <c r="I19" s="5"/>
      <c r="J19" s="22"/>
      <c r="K19" s="5"/>
      <c r="L19" s="5"/>
      <c r="M19" s="5"/>
      <c r="N19" s="5"/>
      <c r="O19" s="5"/>
      <c r="P19" s="5"/>
      <c r="Q19" s="5"/>
      <c r="R19" s="5"/>
      <c r="S19" s="5"/>
      <c r="T19" s="16"/>
      <c r="AC19" s="17"/>
    </row>
    <row r="20" spans="1:29" ht="18" x14ac:dyDescent="0.35">
      <c r="A20" s="98" t="s">
        <v>3</v>
      </c>
      <c r="B20" s="99" t="s">
        <v>1</v>
      </c>
      <c r="C20" s="100">
        <v>4240</v>
      </c>
      <c r="D20" s="101" t="s">
        <v>5</v>
      </c>
      <c r="E20" s="3" t="s">
        <v>102</v>
      </c>
      <c r="G20" s="120"/>
      <c r="H20" s="5"/>
      <c r="I20" s="5"/>
      <c r="J20" s="22"/>
      <c r="K20" s="5"/>
      <c r="L20" s="5"/>
      <c r="M20" s="5"/>
      <c r="N20" s="5"/>
      <c r="O20" s="5"/>
      <c r="P20" s="5"/>
      <c r="Q20" s="5"/>
      <c r="R20" s="5"/>
      <c r="S20" s="5"/>
      <c r="T20" s="16"/>
      <c r="AC20" s="17"/>
    </row>
    <row r="21" spans="1:29" ht="18.75" thickBot="1" x14ac:dyDescent="0.4">
      <c r="A21" s="102" t="s">
        <v>2</v>
      </c>
      <c r="B21" s="103" t="s">
        <v>1</v>
      </c>
      <c r="C21" s="104">
        <v>34900</v>
      </c>
      <c r="D21" s="105" t="s">
        <v>5</v>
      </c>
      <c r="E21" s="3" t="s">
        <v>141</v>
      </c>
      <c r="G21" s="7"/>
      <c r="H21" s="5"/>
      <c r="I21" s="5"/>
      <c r="J21" s="22"/>
      <c r="K21" s="5"/>
      <c r="L21" s="5"/>
      <c r="M21" s="5"/>
      <c r="N21" s="5"/>
      <c r="O21" s="5"/>
      <c r="P21" s="5"/>
      <c r="Q21" s="5"/>
      <c r="R21" s="5"/>
      <c r="S21" s="5"/>
      <c r="T21" s="16"/>
      <c r="AC21" s="17"/>
    </row>
    <row r="22" spans="1:29" ht="15.75" thickTop="1" x14ac:dyDescent="0.25">
      <c r="A22" s="23"/>
      <c r="B22" s="3"/>
      <c r="E22" s="3"/>
      <c r="G22" s="6"/>
      <c r="J22" s="17"/>
      <c r="T22" s="16"/>
      <c r="AC22" s="17"/>
    </row>
    <row r="23" spans="1:29" x14ac:dyDescent="0.25">
      <c r="A23" s="24" t="s">
        <v>8</v>
      </c>
      <c r="B23" s="3"/>
      <c r="E23" s="3"/>
      <c r="G23" s="6"/>
      <c r="J23" s="17"/>
      <c r="T23" s="16"/>
      <c r="AC23" s="17"/>
    </row>
    <row r="24" spans="1:29" x14ac:dyDescent="0.25">
      <c r="A24" s="24" t="s">
        <v>9</v>
      </c>
      <c r="B24" s="3"/>
      <c r="E24" s="3"/>
      <c r="G24" s="6"/>
      <c r="J24" s="17"/>
      <c r="T24" s="16"/>
      <c r="AC24" s="17"/>
    </row>
    <row r="25" spans="1:29" x14ac:dyDescent="0.25">
      <c r="A25" s="24"/>
      <c r="B25" s="3"/>
      <c r="E25" s="3"/>
      <c r="G25" s="6"/>
      <c r="J25" s="17"/>
      <c r="T25" s="16"/>
      <c r="AC25" s="17"/>
    </row>
    <row r="26" spans="1:29" x14ac:dyDescent="0.25">
      <c r="A26" s="24"/>
      <c r="B26" s="3"/>
      <c r="E26" s="3"/>
      <c r="G26" s="6"/>
      <c r="J26" s="17"/>
      <c r="T26" s="16"/>
      <c r="AC26" s="17"/>
    </row>
    <row r="27" spans="1:29" x14ac:dyDescent="0.25">
      <c r="A27" s="24"/>
      <c r="B27" s="3"/>
      <c r="E27" s="3"/>
      <c r="G27" s="6"/>
      <c r="J27" s="17"/>
      <c r="T27" s="16"/>
      <c r="AC27" s="17"/>
    </row>
    <row r="28" spans="1:29" x14ac:dyDescent="0.25">
      <c r="A28" s="24"/>
      <c r="B28" s="3"/>
      <c r="E28" s="3"/>
      <c r="G28" s="6"/>
      <c r="J28" s="17"/>
      <c r="T28" s="16"/>
      <c r="AC28" s="17"/>
    </row>
    <row r="29" spans="1:29" x14ac:dyDescent="0.25">
      <c r="A29" s="24"/>
      <c r="B29" s="3"/>
      <c r="E29" s="3"/>
      <c r="G29" s="6"/>
      <c r="J29" s="17"/>
      <c r="T29" s="16"/>
      <c r="AC29" s="17"/>
    </row>
    <row r="30" spans="1:29" x14ac:dyDescent="0.25">
      <c r="A30" s="23"/>
      <c r="B30" s="3"/>
      <c r="E30" s="3"/>
      <c r="G30" s="6"/>
      <c r="J30" s="17"/>
      <c r="T30" s="16"/>
      <c r="AC30" s="17"/>
    </row>
    <row r="31" spans="1:29" ht="18" x14ac:dyDescent="0.35">
      <c r="A31" s="25" t="s">
        <v>10</v>
      </c>
      <c r="B31" s="3"/>
      <c r="J31" s="17"/>
      <c r="T31" s="16"/>
      <c r="AC31" s="17"/>
    </row>
    <row r="32" spans="1:29" x14ac:dyDescent="0.25">
      <c r="A32" s="16"/>
      <c r="B32" s="3"/>
      <c r="J32" s="17"/>
      <c r="T32" s="16"/>
      <c r="AC32" s="17"/>
    </row>
    <row r="33" spans="1:29" x14ac:dyDescent="0.25">
      <c r="A33" s="16"/>
      <c r="B33" s="3"/>
      <c r="J33" s="17"/>
      <c r="T33" s="16"/>
      <c r="AC33" s="17"/>
    </row>
    <row r="34" spans="1:29" x14ac:dyDescent="0.25">
      <c r="A34" s="16"/>
      <c r="J34" s="17"/>
      <c r="T34" s="16"/>
      <c r="AC34" s="17"/>
    </row>
    <row r="35" spans="1:29" x14ac:dyDescent="0.25">
      <c r="A35" s="16"/>
      <c r="J35" s="17"/>
      <c r="T35" s="16"/>
      <c r="AC35" s="17"/>
    </row>
    <row r="36" spans="1:29" ht="26.25" x14ac:dyDescent="0.45">
      <c r="A36" s="37" t="s">
        <v>26</v>
      </c>
      <c r="B36" s="38" t="s">
        <v>1</v>
      </c>
      <c r="C36" s="75">
        <f>(C19*C20+C20*C21-(2*C19*C21))/(C19+C21-(2*C20))</f>
        <v>3335.5941470278908</v>
      </c>
      <c r="D36" s="38" t="s">
        <v>5</v>
      </c>
      <c r="E36" s="139" t="s">
        <v>131</v>
      </c>
      <c r="F36" s="7"/>
      <c r="G36" s="216">
        <f xml:space="preserve"> C36+C20</f>
        <v>7575.5941470278904</v>
      </c>
      <c r="H36" s="230" t="s">
        <v>135</v>
      </c>
      <c r="I36" s="221">
        <v>7500</v>
      </c>
      <c r="J36" s="215" t="s">
        <v>130</v>
      </c>
      <c r="T36" s="16"/>
      <c r="AC36" s="17"/>
    </row>
    <row r="37" spans="1:29" x14ac:dyDescent="0.25">
      <c r="A37" s="24"/>
      <c r="B37" s="5"/>
      <c r="C37" s="5"/>
      <c r="D37" s="5"/>
      <c r="F37" s="4"/>
      <c r="G37" s="1" t="s">
        <v>137</v>
      </c>
      <c r="H37" s="7"/>
      <c r="I37" s="1" t="s">
        <v>136</v>
      </c>
      <c r="J37" s="22"/>
      <c r="K37" s="5"/>
      <c r="L37" s="5"/>
      <c r="M37" s="5"/>
      <c r="N37" s="5"/>
      <c r="O37" s="5"/>
      <c r="P37" s="5"/>
      <c r="Q37" s="5"/>
      <c r="R37" s="5"/>
      <c r="S37" s="5"/>
      <c r="T37" s="16"/>
      <c r="AC37" s="17"/>
    </row>
    <row r="38" spans="1:29" ht="15.75" x14ac:dyDescent="0.25">
      <c r="A38" s="26" t="s">
        <v>145</v>
      </c>
      <c r="B38" s="8"/>
      <c r="C38" s="8"/>
      <c r="D38" s="8"/>
      <c r="E38" s="9"/>
      <c r="F38" s="4"/>
      <c r="H38" s="5"/>
      <c r="I38" s="5"/>
      <c r="J38" s="22"/>
      <c r="K38" s="5"/>
      <c r="L38" s="5"/>
      <c r="M38" s="5"/>
      <c r="N38" s="5"/>
      <c r="O38" s="5"/>
      <c r="P38" s="5"/>
      <c r="Q38" s="5"/>
      <c r="R38" s="5"/>
      <c r="S38" s="5"/>
      <c r="T38" s="16"/>
      <c r="AC38" s="17"/>
    </row>
    <row r="39" spans="1:29" x14ac:dyDescent="0.25">
      <c r="A39" s="26" t="s">
        <v>11</v>
      </c>
      <c r="B39" s="8"/>
      <c r="C39" s="8"/>
      <c r="D39" s="8"/>
      <c r="E39" s="9"/>
      <c r="F39" s="4"/>
      <c r="H39" s="5"/>
      <c r="I39" s="5"/>
      <c r="J39" s="22"/>
      <c r="K39" s="5"/>
      <c r="L39" s="5"/>
      <c r="M39" s="5"/>
      <c r="N39" s="5"/>
      <c r="O39" s="5"/>
      <c r="P39" s="5"/>
      <c r="Q39" s="5"/>
      <c r="R39" s="5"/>
      <c r="S39" s="5"/>
      <c r="T39" s="16"/>
      <c r="AC39" s="17"/>
    </row>
    <row r="40" spans="1:29" ht="14.45" customHeight="1" x14ac:dyDescent="0.25">
      <c r="A40" s="27"/>
      <c r="B40" s="10"/>
      <c r="C40" s="10"/>
      <c r="D40" s="10"/>
      <c r="E40" s="10"/>
      <c r="F40" s="10"/>
      <c r="G40" s="10"/>
      <c r="H40" s="10"/>
      <c r="I40" s="10"/>
      <c r="J40" s="28"/>
      <c r="K40" s="10"/>
      <c r="L40" s="10"/>
      <c r="M40" s="10"/>
      <c r="N40" s="10"/>
      <c r="O40" s="10"/>
      <c r="P40" s="10"/>
      <c r="Q40" s="10"/>
      <c r="R40" s="10"/>
      <c r="S40" s="10"/>
      <c r="T40" s="16"/>
      <c r="AC40" s="17"/>
    </row>
    <row r="41" spans="1:29" ht="23.25" x14ac:dyDescent="0.25">
      <c r="B41" s="278" t="s">
        <v>6</v>
      </c>
      <c r="C41" s="279"/>
      <c r="D41" s="279"/>
      <c r="E41" s="279"/>
      <c r="F41" s="279"/>
      <c r="G41" s="279"/>
      <c r="H41" s="108"/>
      <c r="I41" s="108"/>
      <c r="J41" s="109"/>
      <c r="K41" s="2"/>
      <c r="L41" s="2"/>
      <c r="M41" s="2"/>
      <c r="N41" s="2"/>
      <c r="O41" s="2"/>
      <c r="P41" s="2"/>
      <c r="Q41" s="2"/>
      <c r="R41" s="2"/>
      <c r="S41" s="2"/>
      <c r="T41" s="16"/>
      <c r="AC41" s="17"/>
    </row>
    <row r="42" spans="1:29" ht="23.25" x14ac:dyDescent="0.25">
      <c r="A42" s="107"/>
      <c r="B42" s="108"/>
      <c r="C42" s="108"/>
      <c r="D42" s="108"/>
      <c r="E42" s="108"/>
      <c r="F42" s="108"/>
      <c r="G42" s="108"/>
      <c r="H42" s="108"/>
      <c r="I42" s="108"/>
      <c r="J42" s="109"/>
      <c r="K42" s="2"/>
      <c r="L42" s="2"/>
      <c r="M42" s="2"/>
      <c r="N42" s="2"/>
      <c r="O42" s="2"/>
      <c r="P42" s="2"/>
      <c r="Q42" s="2"/>
      <c r="R42" s="2"/>
      <c r="S42" s="2"/>
      <c r="T42" s="16"/>
      <c r="AC42" s="17"/>
    </row>
    <row r="43" spans="1:29" x14ac:dyDescent="0.25">
      <c r="A43" s="29"/>
      <c r="B43" s="5"/>
      <c r="C43" s="5"/>
      <c r="D43" s="5"/>
      <c r="F43" s="4"/>
      <c r="H43" s="5"/>
      <c r="I43" s="5"/>
      <c r="J43" s="22"/>
      <c r="K43" s="5"/>
      <c r="L43" s="5"/>
      <c r="M43" s="5"/>
      <c r="N43" s="5"/>
      <c r="O43" s="5"/>
      <c r="P43" s="5"/>
      <c r="Q43" s="5"/>
      <c r="R43" s="5"/>
      <c r="S43" s="5"/>
      <c r="T43" s="16"/>
      <c r="AC43" s="17"/>
    </row>
    <row r="44" spans="1:29" x14ac:dyDescent="0.25">
      <c r="A44" s="29"/>
      <c r="B44" s="5"/>
      <c r="C44" s="5"/>
      <c r="D44" s="5"/>
      <c r="F44" s="4"/>
      <c r="H44" s="5"/>
      <c r="I44" s="5"/>
      <c r="J44" s="22"/>
      <c r="K44" s="5"/>
      <c r="L44" s="5"/>
      <c r="M44" s="5"/>
      <c r="N44" s="5"/>
      <c r="O44" s="5"/>
      <c r="P44" s="5"/>
      <c r="Q44" s="5"/>
      <c r="R44" s="5"/>
      <c r="S44" s="5"/>
      <c r="T44" s="16"/>
      <c r="AC44" s="17"/>
    </row>
    <row r="45" spans="1:29" x14ac:dyDescent="0.25">
      <c r="A45" s="29"/>
      <c r="B45" s="5"/>
      <c r="C45" s="5"/>
      <c r="D45" s="5"/>
      <c r="F45" s="4"/>
      <c r="H45" s="5"/>
      <c r="I45" s="5"/>
      <c r="J45" s="22"/>
      <c r="K45" s="5"/>
      <c r="L45" s="5"/>
      <c r="M45" s="5"/>
      <c r="N45" s="5"/>
      <c r="O45" s="5"/>
      <c r="P45" s="5"/>
      <c r="Q45" s="5"/>
      <c r="R45" s="5"/>
      <c r="S45" s="5"/>
      <c r="T45" s="16"/>
      <c r="AC45" s="17"/>
    </row>
    <row r="46" spans="1:29" x14ac:dyDescent="0.25">
      <c r="A46" s="29"/>
      <c r="B46" s="5"/>
      <c r="C46" s="5"/>
      <c r="D46" s="5"/>
      <c r="F46" s="4"/>
      <c r="H46" s="5"/>
      <c r="I46" s="5"/>
      <c r="J46" s="22"/>
      <c r="K46" s="5"/>
      <c r="L46" s="5"/>
      <c r="M46" s="5"/>
      <c r="N46" s="5"/>
      <c r="O46" s="5"/>
      <c r="P46" s="5"/>
      <c r="Q46" s="5"/>
      <c r="R46" s="5"/>
      <c r="S46" s="5"/>
      <c r="T46" s="16"/>
      <c r="AC46" s="17"/>
    </row>
    <row r="47" spans="1:29" x14ac:dyDescent="0.25">
      <c r="A47" s="29"/>
      <c r="B47" s="5"/>
      <c r="C47" s="5"/>
      <c r="D47" s="5"/>
      <c r="F47" s="4"/>
      <c r="H47" s="5"/>
      <c r="I47" s="5"/>
      <c r="J47" s="22"/>
      <c r="K47" s="5"/>
      <c r="L47" s="5"/>
      <c r="M47" s="5"/>
      <c r="N47" s="5"/>
      <c r="O47" s="5"/>
      <c r="P47" s="5"/>
      <c r="Q47" s="5"/>
      <c r="R47" s="5"/>
      <c r="S47" s="5"/>
      <c r="T47" s="16"/>
      <c r="AC47" s="17"/>
    </row>
    <row r="48" spans="1:29" x14ac:dyDescent="0.25">
      <c r="A48" s="29"/>
      <c r="B48" s="5"/>
      <c r="C48" s="5"/>
      <c r="D48" s="5"/>
      <c r="F48" s="4"/>
      <c r="H48" s="5"/>
      <c r="I48" s="5"/>
      <c r="J48" s="22"/>
      <c r="K48" s="5"/>
      <c r="L48" s="5"/>
      <c r="M48" s="5"/>
      <c r="N48" s="5"/>
      <c r="O48" s="5"/>
      <c r="P48" s="5"/>
      <c r="Q48" s="5"/>
      <c r="R48" s="5"/>
      <c r="S48" s="5"/>
      <c r="T48" s="16"/>
      <c r="AC48" s="17"/>
    </row>
    <row r="49" spans="1:29" x14ac:dyDescent="0.25">
      <c r="A49" s="29"/>
      <c r="B49" s="5"/>
      <c r="C49" s="5"/>
      <c r="D49" s="5"/>
      <c r="F49" s="4"/>
      <c r="H49" s="5"/>
      <c r="I49" s="5"/>
      <c r="J49" s="22"/>
      <c r="K49" s="5"/>
      <c r="L49" s="5"/>
      <c r="M49" s="5"/>
      <c r="N49" s="5"/>
      <c r="O49" s="5"/>
      <c r="P49" s="5"/>
      <c r="Q49" s="5"/>
      <c r="R49" s="5"/>
      <c r="S49" s="5"/>
      <c r="T49" s="16"/>
      <c r="AC49" s="17"/>
    </row>
    <row r="50" spans="1:29" x14ac:dyDescent="0.25">
      <c r="A50" s="29"/>
      <c r="B50" s="5"/>
      <c r="C50" s="5"/>
      <c r="D50" s="5"/>
      <c r="F50" s="4"/>
      <c r="H50" s="5"/>
      <c r="I50" s="5"/>
      <c r="J50" s="22"/>
      <c r="K50" s="5"/>
      <c r="L50" s="5"/>
      <c r="M50" s="5"/>
      <c r="N50" s="5"/>
      <c r="O50" s="5"/>
      <c r="P50" s="5"/>
      <c r="Q50" s="5"/>
      <c r="R50" s="5"/>
      <c r="S50" s="5"/>
      <c r="T50" s="16"/>
      <c r="AC50" s="17"/>
    </row>
    <row r="51" spans="1:29" x14ac:dyDescent="0.25">
      <c r="A51" s="29"/>
      <c r="B51" s="5"/>
      <c r="C51" s="5"/>
      <c r="D51" s="5"/>
      <c r="F51" s="4"/>
      <c r="H51" s="5"/>
      <c r="I51" s="5"/>
      <c r="J51" s="22"/>
      <c r="K51" s="5"/>
      <c r="L51" s="5"/>
      <c r="M51" s="5"/>
      <c r="N51" s="5"/>
      <c r="O51" s="5"/>
      <c r="P51" s="5"/>
      <c r="Q51" s="5"/>
      <c r="R51" s="5"/>
      <c r="S51" s="5"/>
      <c r="T51" s="16"/>
      <c r="AC51" s="17"/>
    </row>
    <row r="52" spans="1:29" x14ac:dyDescent="0.25">
      <c r="A52" s="29"/>
      <c r="B52" s="5"/>
      <c r="C52" s="5"/>
      <c r="D52" s="5"/>
      <c r="F52" s="4"/>
      <c r="H52" s="5"/>
      <c r="I52" s="5"/>
      <c r="J52" s="22"/>
      <c r="K52" s="5"/>
      <c r="L52" s="5"/>
      <c r="M52" s="5"/>
      <c r="N52" s="5"/>
      <c r="O52" s="5"/>
      <c r="P52" s="5"/>
      <c r="Q52" s="5"/>
      <c r="R52" s="5"/>
      <c r="S52" s="5"/>
      <c r="T52" s="16"/>
      <c r="AC52" s="17"/>
    </row>
    <row r="53" spans="1:29" x14ac:dyDescent="0.25">
      <c r="A53" s="29"/>
      <c r="B53" s="5"/>
      <c r="C53" s="5"/>
      <c r="D53" s="5"/>
      <c r="F53" s="4"/>
      <c r="H53" s="5"/>
      <c r="I53" s="5"/>
      <c r="J53" s="22"/>
      <c r="K53" s="5"/>
      <c r="L53" s="5"/>
      <c r="M53" s="5"/>
      <c r="N53" s="5"/>
      <c r="O53" s="5"/>
      <c r="P53" s="5"/>
      <c r="Q53" s="5"/>
      <c r="R53" s="5"/>
      <c r="S53" s="5"/>
      <c r="T53" s="16"/>
      <c r="AC53" s="17"/>
    </row>
    <row r="54" spans="1:29" x14ac:dyDescent="0.25">
      <c r="A54" s="29"/>
      <c r="B54" s="5"/>
      <c r="C54" s="5"/>
      <c r="D54" s="5"/>
      <c r="F54" s="4"/>
      <c r="H54" s="5"/>
      <c r="I54" s="5"/>
      <c r="J54" s="22"/>
      <c r="K54" s="5"/>
      <c r="L54" s="5"/>
      <c r="M54" s="5"/>
      <c r="N54" s="5"/>
      <c r="O54" s="5"/>
      <c r="P54" s="5"/>
      <c r="Q54" s="5"/>
      <c r="R54" s="5"/>
      <c r="S54" s="5"/>
      <c r="T54" s="16"/>
      <c r="AC54" s="17"/>
    </row>
    <row r="55" spans="1:29" x14ac:dyDescent="0.25">
      <c r="A55" s="29"/>
      <c r="B55" s="5"/>
      <c r="C55" s="5"/>
      <c r="D55" s="5"/>
      <c r="F55" s="4"/>
      <c r="H55" s="5"/>
      <c r="I55" s="5"/>
      <c r="J55" s="22"/>
      <c r="K55" s="5"/>
      <c r="L55" s="5"/>
      <c r="M55" s="5"/>
      <c r="N55" s="5"/>
      <c r="O55" s="5"/>
      <c r="P55" s="5"/>
      <c r="Q55" s="5"/>
      <c r="R55" s="5"/>
      <c r="S55" s="5"/>
      <c r="T55" s="16"/>
      <c r="AC55" s="17"/>
    </row>
    <row r="56" spans="1:29" x14ac:dyDescent="0.25">
      <c r="A56" s="29"/>
      <c r="B56" s="5"/>
      <c r="C56" s="5"/>
      <c r="D56" s="5"/>
      <c r="F56" s="4"/>
      <c r="H56" s="5"/>
      <c r="I56" s="5"/>
      <c r="J56" s="22"/>
      <c r="K56" s="5"/>
      <c r="L56" s="5"/>
      <c r="M56" s="5"/>
      <c r="N56" s="5"/>
      <c r="O56" s="5"/>
      <c r="P56" s="5"/>
      <c r="Q56" s="5"/>
      <c r="R56" s="5"/>
      <c r="S56" s="5"/>
      <c r="T56" s="16"/>
      <c r="AC56" s="17"/>
    </row>
    <row r="57" spans="1:29" x14ac:dyDescent="0.25">
      <c r="A57" s="29"/>
      <c r="B57" s="5"/>
      <c r="C57" s="5"/>
      <c r="D57" s="5"/>
      <c r="F57" s="4"/>
      <c r="H57" s="5"/>
      <c r="I57" s="5"/>
      <c r="J57" s="22"/>
      <c r="K57" s="5"/>
      <c r="L57" s="5"/>
      <c r="M57" s="5"/>
      <c r="N57" s="5"/>
      <c r="O57" s="5"/>
      <c r="P57" s="5"/>
      <c r="Q57" s="5"/>
      <c r="R57" s="5"/>
      <c r="S57" s="5"/>
      <c r="T57" s="16"/>
      <c r="AC57" s="17"/>
    </row>
    <row r="58" spans="1:29" x14ac:dyDescent="0.25">
      <c r="A58" s="29"/>
      <c r="B58" s="5"/>
      <c r="C58" s="5"/>
      <c r="D58" s="5"/>
      <c r="F58" s="4"/>
      <c r="H58" s="5"/>
      <c r="I58" s="5"/>
      <c r="J58" s="22"/>
      <c r="K58" s="5"/>
      <c r="L58" s="5"/>
      <c r="M58" s="5"/>
      <c r="N58" s="5"/>
      <c r="O58" s="5"/>
      <c r="P58" s="5"/>
      <c r="Q58" s="5"/>
      <c r="R58" s="5"/>
      <c r="S58" s="5"/>
      <c r="T58" s="16"/>
      <c r="AC58" s="17"/>
    </row>
    <row r="59" spans="1:29" x14ac:dyDescent="0.25">
      <c r="A59" s="29"/>
      <c r="B59" s="5"/>
      <c r="C59" s="5"/>
      <c r="D59" s="5"/>
      <c r="F59" s="4"/>
      <c r="H59" s="5"/>
      <c r="I59" s="5"/>
      <c r="J59" s="22"/>
      <c r="K59" s="5"/>
      <c r="L59" s="5"/>
      <c r="M59" s="5"/>
      <c r="N59" s="5"/>
      <c r="O59" s="5"/>
      <c r="P59" s="5"/>
      <c r="Q59" s="5"/>
      <c r="R59" s="5"/>
      <c r="S59" s="5"/>
      <c r="T59" s="16"/>
      <c r="AC59" s="17"/>
    </row>
    <row r="60" spans="1:29" x14ac:dyDescent="0.25">
      <c r="A60" s="29"/>
      <c r="B60" s="5"/>
      <c r="C60" s="5"/>
      <c r="D60" s="5"/>
      <c r="F60" s="4"/>
      <c r="H60" s="5"/>
      <c r="I60" s="5"/>
      <c r="J60" s="22"/>
      <c r="K60" s="5"/>
      <c r="L60" s="5"/>
      <c r="M60" s="5"/>
      <c r="N60" s="5"/>
      <c r="O60" s="5"/>
      <c r="P60" s="5"/>
      <c r="Q60" s="5"/>
      <c r="R60" s="5"/>
      <c r="S60" s="5"/>
      <c r="T60" s="16"/>
      <c r="AC60" s="17"/>
    </row>
    <row r="61" spans="1:29" x14ac:dyDescent="0.25">
      <c r="A61" s="29"/>
      <c r="B61" s="5"/>
      <c r="C61" s="5"/>
      <c r="D61" s="5"/>
      <c r="F61" s="4"/>
      <c r="H61" s="5"/>
      <c r="I61" s="5"/>
      <c r="J61" s="22"/>
      <c r="K61" s="5"/>
      <c r="L61" s="5"/>
      <c r="M61" s="5"/>
      <c r="N61" s="5"/>
      <c r="O61" s="5"/>
      <c r="P61" s="5"/>
      <c r="Q61" s="5"/>
      <c r="R61" s="5"/>
      <c r="S61" s="5"/>
      <c r="T61" s="16"/>
      <c r="AC61" s="17"/>
    </row>
    <row r="62" spans="1:29" x14ac:dyDescent="0.25">
      <c r="A62" s="30" t="s">
        <v>12</v>
      </c>
      <c r="B62" s="5"/>
      <c r="C62" s="5"/>
      <c r="D62" s="5"/>
      <c r="F62" s="4"/>
      <c r="H62" s="5"/>
      <c r="I62" s="5"/>
      <c r="J62" s="22"/>
      <c r="K62" s="5"/>
      <c r="L62" s="5"/>
      <c r="M62" s="5"/>
      <c r="N62" s="5"/>
      <c r="O62" s="5"/>
      <c r="P62" s="5"/>
      <c r="Q62" s="5"/>
      <c r="R62" s="5"/>
      <c r="S62" s="5"/>
      <c r="T62" s="16"/>
      <c r="AC62" s="17"/>
    </row>
    <row r="63" spans="1:29" ht="15.75" thickBot="1" x14ac:dyDescent="0.3">
      <c r="A63" s="29"/>
      <c r="B63" s="5"/>
      <c r="C63" s="5"/>
      <c r="D63" s="5"/>
      <c r="F63" s="4"/>
      <c r="H63" s="5"/>
      <c r="I63" s="5"/>
      <c r="J63" s="22"/>
      <c r="K63" s="5"/>
      <c r="L63" s="5"/>
      <c r="M63" s="5"/>
      <c r="N63" s="5"/>
      <c r="O63" s="5"/>
      <c r="P63" s="5"/>
      <c r="Q63" s="5"/>
      <c r="R63" s="5"/>
      <c r="S63" s="5"/>
      <c r="T63" s="16"/>
      <c r="AC63" s="17"/>
    </row>
    <row r="64" spans="1:29" x14ac:dyDescent="0.25">
      <c r="A64" s="280" t="s">
        <v>13</v>
      </c>
      <c r="B64" s="281"/>
      <c r="C64" s="281"/>
      <c r="D64" s="282" t="s">
        <v>14</v>
      </c>
      <c r="E64" s="283"/>
      <c r="F64" s="284"/>
      <c r="H64" s="5"/>
      <c r="I64" s="5"/>
      <c r="J64" s="22"/>
      <c r="K64" s="5"/>
      <c r="L64" s="5"/>
      <c r="M64" s="5"/>
      <c r="N64" s="5"/>
      <c r="O64" s="5"/>
      <c r="P64" s="5"/>
      <c r="Q64" s="5"/>
      <c r="R64" s="5"/>
      <c r="S64" s="5"/>
      <c r="T64" s="16"/>
      <c r="AC64" s="17"/>
    </row>
    <row r="65" spans="1:29" x14ac:dyDescent="0.25">
      <c r="A65" s="285" t="s">
        <v>15</v>
      </c>
      <c r="B65" s="286"/>
      <c r="C65" s="287"/>
      <c r="D65" s="263" t="s">
        <v>98</v>
      </c>
      <c r="E65" s="289"/>
      <c r="F65" s="290"/>
      <c r="G65" s="128">
        <f>C21</f>
        <v>34900</v>
      </c>
      <c r="H65" s="110" t="s">
        <v>5</v>
      </c>
      <c r="I65" s="5"/>
      <c r="J65" s="22"/>
      <c r="K65" s="5"/>
      <c r="L65" s="5"/>
      <c r="M65" s="5"/>
      <c r="N65" s="5"/>
      <c r="O65" s="5"/>
      <c r="P65" s="5"/>
      <c r="Q65" s="5"/>
      <c r="R65" s="5"/>
      <c r="S65" s="5"/>
      <c r="T65" s="16"/>
      <c r="AC65" s="17"/>
    </row>
    <row r="66" spans="1:29" x14ac:dyDescent="0.25">
      <c r="A66" s="260" t="s">
        <v>16</v>
      </c>
      <c r="B66" s="261"/>
      <c r="C66" s="262"/>
      <c r="D66" s="263" t="s">
        <v>104</v>
      </c>
      <c r="E66" s="264"/>
      <c r="F66" s="265"/>
      <c r="G66" s="128">
        <f>C20</f>
        <v>4240</v>
      </c>
      <c r="H66" s="110" t="s">
        <v>5</v>
      </c>
      <c r="I66" s="5"/>
      <c r="J66" s="22"/>
      <c r="K66" s="5"/>
      <c r="L66" s="5"/>
      <c r="M66" s="5"/>
      <c r="N66" s="5"/>
      <c r="O66" s="5"/>
      <c r="P66" s="5"/>
      <c r="Q66" s="5"/>
      <c r="R66" s="5"/>
      <c r="S66" s="5"/>
      <c r="T66" s="16"/>
      <c r="AC66" s="17"/>
    </row>
    <row r="67" spans="1:29" ht="15.75" thickBot="1" x14ac:dyDescent="0.3">
      <c r="A67" s="266" t="s">
        <v>17</v>
      </c>
      <c r="B67" s="267"/>
      <c r="C67" s="268"/>
      <c r="D67" s="269" t="s">
        <v>105</v>
      </c>
      <c r="E67" s="270"/>
      <c r="F67" s="271"/>
      <c r="G67" s="128">
        <f>C19</f>
        <v>868.7</v>
      </c>
      <c r="H67" s="110" t="s">
        <v>5</v>
      </c>
      <c r="I67" s="5"/>
      <c r="J67" s="22"/>
      <c r="K67" s="5"/>
      <c r="L67" s="5"/>
      <c r="M67" s="5"/>
      <c r="N67" s="5"/>
      <c r="O67" s="5"/>
      <c r="P67" s="5"/>
      <c r="Q67" s="5"/>
      <c r="R67" s="5"/>
      <c r="S67" s="5"/>
      <c r="T67" s="16"/>
      <c r="AC67" s="17"/>
    </row>
    <row r="68" spans="1:29" x14ac:dyDescent="0.25">
      <c r="A68" s="29"/>
      <c r="B68" s="5"/>
      <c r="C68" s="5"/>
      <c r="D68" s="5"/>
      <c r="F68" s="4"/>
      <c r="H68" s="5"/>
      <c r="I68" s="5"/>
      <c r="J68" s="22"/>
      <c r="K68" s="5"/>
      <c r="L68" s="5"/>
      <c r="M68" s="5"/>
      <c r="N68" s="5"/>
      <c r="O68" s="5"/>
      <c r="P68" s="5"/>
      <c r="Q68" s="5"/>
      <c r="R68" s="5"/>
      <c r="S68" s="5"/>
      <c r="T68" s="16"/>
      <c r="AC68" s="17"/>
    </row>
    <row r="69" spans="1:29" ht="18" x14ac:dyDescent="0.35">
      <c r="A69" s="30" t="s">
        <v>18</v>
      </c>
      <c r="B69" s="5"/>
      <c r="C69" s="5"/>
      <c r="D69" s="5"/>
      <c r="F69" s="4"/>
      <c r="H69" s="5"/>
      <c r="I69" s="5"/>
      <c r="J69" s="22"/>
      <c r="K69" s="5"/>
      <c r="L69" s="5"/>
      <c r="M69" s="5"/>
      <c r="N69" s="5"/>
      <c r="O69" s="5"/>
      <c r="P69" s="5"/>
      <c r="Q69" s="5"/>
      <c r="R69" s="5"/>
      <c r="S69" s="5"/>
      <c r="T69" s="16"/>
      <c r="AC69" s="17"/>
    </row>
    <row r="70" spans="1:29" x14ac:dyDescent="0.25">
      <c r="A70" s="30"/>
      <c r="B70" s="5"/>
      <c r="C70" s="5"/>
      <c r="D70" s="5"/>
      <c r="F70" s="4"/>
      <c r="H70" s="5"/>
      <c r="I70" s="5"/>
      <c r="J70" s="22"/>
      <c r="K70" s="5"/>
      <c r="L70" s="5"/>
      <c r="M70" s="5"/>
      <c r="N70" s="5"/>
      <c r="O70" s="5"/>
      <c r="P70" s="5"/>
      <c r="Q70" s="5"/>
      <c r="R70" s="5"/>
      <c r="S70" s="5"/>
      <c r="T70" s="16"/>
      <c r="AC70" s="17"/>
    </row>
    <row r="71" spans="1:29" x14ac:dyDescent="0.25">
      <c r="A71" s="30"/>
      <c r="B71" s="5"/>
      <c r="C71" s="5"/>
      <c r="D71" s="5"/>
      <c r="F71" s="4"/>
      <c r="H71" s="5"/>
      <c r="I71" s="5"/>
      <c r="J71" s="22"/>
      <c r="K71" s="5"/>
      <c r="L71" s="5"/>
      <c r="M71" s="5"/>
      <c r="N71" s="5"/>
      <c r="O71" s="5"/>
      <c r="P71" s="5"/>
      <c r="Q71" s="5"/>
      <c r="R71" s="5"/>
      <c r="S71" s="5"/>
      <c r="T71" s="16"/>
      <c r="AC71" s="17"/>
    </row>
    <row r="72" spans="1:29" x14ac:dyDescent="0.25">
      <c r="A72" s="30"/>
      <c r="B72" s="5"/>
      <c r="C72" s="5"/>
      <c r="D72" s="5"/>
      <c r="F72" s="4"/>
      <c r="H72" s="5"/>
      <c r="I72" s="5"/>
      <c r="J72" s="22"/>
      <c r="K72" s="5"/>
      <c r="L72" s="5"/>
      <c r="M72" s="5"/>
      <c r="N72" s="5"/>
      <c r="O72" s="5"/>
      <c r="P72" s="5"/>
      <c r="Q72" s="5"/>
      <c r="R72" s="5"/>
      <c r="S72" s="5"/>
      <c r="T72" s="16"/>
      <c r="AC72" s="17"/>
    </row>
    <row r="73" spans="1:29" x14ac:dyDescent="0.25">
      <c r="A73" s="30"/>
      <c r="B73" s="5"/>
      <c r="C73" s="5"/>
      <c r="D73" s="5"/>
      <c r="F73" s="4"/>
      <c r="H73" s="5"/>
      <c r="I73" s="5"/>
      <c r="J73" s="22"/>
      <c r="K73" s="5"/>
      <c r="L73" s="5"/>
      <c r="M73" s="5"/>
      <c r="N73" s="5"/>
      <c r="O73" s="5"/>
      <c r="P73" s="5"/>
      <c r="Q73" s="5"/>
      <c r="R73" s="5"/>
      <c r="S73" s="5"/>
      <c r="T73" s="16"/>
      <c r="AC73" s="17"/>
    </row>
    <row r="74" spans="1:29" x14ac:dyDescent="0.25">
      <c r="A74" s="30"/>
      <c r="B74" s="5"/>
      <c r="C74" s="5"/>
      <c r="D74" s="5"/>
      <c r="F74" s="4"/>
      <c r="H74" s="5"/>
      <c r="I74" s="5"/>
      <c r="J74" s="22"/>
      <c r="K74" s="5"/>
      <c r="L74" s="5"/>
      <c r="M74" s="5"/>
      <c r="N74" s="5"/>
      <c r="O74" s="5"/>
      <c r="P74" s="5"/>
      <c r="Q74" s="5"/>
      <c r="R74" s="5"/>
      <c r="S74" s="5"/>
      <c r="T74" s="16"/>
      <c r="AC74" s="17"/>
    </row>
    <row r="75" spans="1:29" x14ac:dyDescent="0.25">
      <c r="A75" s="31" t="s">
        <v>107</v>
      </c>
      <c r="B75" s="8"/>
      <c r="C75" s="5"/>
      <c r="D75" s="5"/>
      <c r="F75" s="4"/>
      <c r="H75" s="5"/>
      <c r="I75" s="5"/>
      <c r="J75" s="22"/>
      <c r="K75" s="5"/>
      <c r="L75" s="5"/>
      <c r="M75" s="5"/>
      <c r="N75" s="5"/>
      <c r="O75" s="5"/>
      <c r="P75" s="5"/>
      <c r="Q75" s="5"/>
      <c r="R75" s="5"/>
      <c r="S75" s="5"/>
      <c r="T75" s="16"/>
      <c r="AC75" s="17"/>
    </row>
    <row r="76" spans="1:29" ht="23.25" x14ac:dyDescent="0.35">
      <c r="A76" s="30" t="s">
        <v>19</v>
      </c>
      <c r="B76" s="5">
        <v>0.3</v>
      </c>
      <c r="C76" s="5"/>
      <c r="D76" s="11" t="s">
        <v>23</v>
      </c>
      <c r="E76" s="78">
        <f>((2*B76/B80)-1)/((1/(B77+B78))-(1/B79))</f>
        <v>7180.025468152392</v>
      </c>
      <c r="F76" s="15" t="s">
        <v>5</v>
      </c>
      <c r="H76" s="5"/>
      <c r="I76" s="5"/>
      <c r="J76" s="22"/>
      <c r="K76" s="5"/>
      <c r="L76" s="5"/>
      <c r="M76" s="5"/>
      <c r="N76" s="5"/>
      <c r="O76" s="5"/>
      <c r="P76" s="5"/>
      <c r="Q76" s="5"/>
      <c r="R76" s="5"/>
      <c r="S76" s="5"/>
      <c r="T76" s="16"/>
      <c r="AC76" s="17"/>
    </row>
    <row r="77" spans="1:29" x14ac:dyDescent="0.25">
      <c r="A77" s="30" t="s">
        <v>20</v>
      </c>
      <c r="B77" s="77">
        <f>C21</f>
        <v>34900</v>
      </c>
      <c r="C77" s="5"/>
      <c r="D77" s="13"/>
      <c r="E77" s="14"/>
      <c r="H77" s="5"/>
      <c r="I77" s="5"/>
      <c r="J77" s="22"/>
      <c r="K77" s="5"/>
      <c r="L77" s="5"/>
      <c r="M77" s="5"/>
      <c r="N77" s="5"/>
      <c r="O77" s="5"/>
      <c r="P77" s="5"/>
      <c r="Q77" s="5"/>
      <c r="R77" s="5"/>
      <c r="S77" s="5"/>
      <c r="T77" s="16"/>
      <c r="AC77" s="17"/>
    </row>
    <row r="78" spans="1:29" x14ac:dyDescent="0.25">
      <c r="A78" s="30" t="s">
        <v>21</v>
      </c>
      <c r="B78" s="106">
        <f>C36</f>
        <v>3335.5941470278908</v>
      </c>
      <c r="C78" s="5"/>
      <c r="D78" s="5"/>
      <c r="H78" s="5"/>
      <c r="I78" s="5"/>
      <c r="J78" s="22"/>
      <c r="K78" s="5"/>
      <c r="L78" s="5"/>
      <c r="M78" s="5"/>
      <c r="N78" s="5"/>
      <c r="O78" s="5"/>
      <c r="P78" s="5"/>
      <c r="Q78" s="5"/>
      <c r="R78" s="5"/>
      <c r="S78" s="5"/>
      <c r="T78" s="16"/>
      <c r="AC78" s="17"/>
    </row>
    <row r="79" spans="1:29" x14ac:dyDescent="0.25">
      <c r="A79" s="30" t="s">
        <v>22</v>
      </c>
      <c r="B79" s="77">
        <f>B78+G66</f>
        <v>7575.5941470278904</v>
      </c>
      <c r="C79" s="5"/>
      <c r="D79" s="5"/>
      <c r="H79" s="5"/>
      <c r="I79" s="5"/>
      <c r="J79" s="22"/>
      <c r="K79" s="5"/>
      <c r="L79" s="5"/>
      <c r="M79" s="5"/>
      <c r="N79" s="5"/>
      <c r="O79" s="5"/>
      <c r="P79" s="5"/>
      <c r="Q79" s="5"/>
      <c r="R79" s="5"/>
      <c r="S79" s="5"/>
      <c r="T79" s="16"/>
      <c r="AC79" s="17"/>
    </row>
    <row r="80" spans="1:29" x14ac:dyDescent="0.25">
      <c r="A80" s="30" t="s">
        <v>24</v>
      </c>
      <c r="B80" s="5">
        <v>2.5</v>
      </c>
      <c r="C80" s="5"/>
      <c r="D80" s="5"/>
      <c r="H80" s="5"/>
      <c r="I80" s="5"/>
      <c r="J80" s="22"/>
      <c r="K80" s="5"/>
      <c r="L80" s="5"/>
      <c r="M80" s="5"/>
      <c r="N80" s="5"/>
      <c r="O80" s="5"/>
      <c r="P80" s="5"/>
      <c r="Q80" s="5"/>
      <c r="R80" s="5"/>
      <c r="S80" s="5"/>
      <c r="T80" s="16"/>
      <c r="AC80" s="17"/>
    </row>
    <row r="81" spans="1:29" x14ac:dyDescent="0.25">
      <c r="A81" s="30"/>
      <c r="B81" s="5"/>
      <c r="C81" s="5"/>
      <c r="D81" s="5"/>
      <c r="H81" s="5"/>
      <c r="I81" s="5"/>
      <c r="J81" s="22"/>
      <c r="K81" s="5"/>
      <c r="L81" s="5"/>
      <c r="M81" s="5"/>
      <c r="N81" s="5"/>
      <c r="O81" s="5"/>
      <c r="P81" s="5"/>
      <c r="Q81" s="5"/>
      <c r="R81" s="5"/>
      <c r="S81" s="5"/>
      <c r="T81" s="16"/>
      <c r="AC81" s="17"/>
    </row>
    <row r="82" spans="1:29" x14ac:dyDescent="0.25">
      <c r="A82" s="31" t="s">
        <v>106</v>
      </c>
      <c r="B82" s="8"/>
      <c r="C82" s="5"/>
      <c r="D82" s="5"/>
      <c r="H82" s="5"/>
      <c r="I82" s="5"/>
      <c r="J82" s="22"/>
      <c r="K82" s="5"/>
      <c r="L82" s="5"/>
      <c r="M82" s="5"/>
      <c r="N82" s="5"/>
      <c r="O82" s="5"/>
      <c r="P82" s="5"/>
      <c r="Q82" s="5"/>
      <c r="R82" s="5"/>
      <c r="S82" s="5"/>
      <c r="T82" s="16"/>
      <c r="AC82" s="17"/>
    </row>
    <row r="83" spans="1:29" ht="23.25" x14ac:dyDescent="0.35">
      <c r="A83" s="30" t="s">
        <v>19</v>
      </c>
      <c r="B83" s="5">
        <v>2.2000000000000002</v>
      </c>
      <c r="C83" s="5"/>
      <c r="D83" s="11" t="s">
        <v>23</v>
      </c>
      <c r="E83" s="78">
        <f>((2*B83/B87)-1)/((1/(B84+B85))-(1/B86))</f>
        <v>7180.0254681523966</v>
      </c>
      <c r="F83" s="15" t="s">
        <v>5</v>
      </c>
      <c r="G83" s="328" t="s">
        <v>173</v>
      </c>
      <c r="H83" s="236"/>
      <c r="I83" s="236"/>
      <c r="J83" s="237"/>
      <c r="K83" s="5"/>
      <c r="L83" s="5"/>
      <c r="M83" s="5"/>
      <c r="N83" s="5"/>
      <c r="O83" s="5"/>
      <c r="P83" s="5"/>
      <c r="Q83" s="5"/>
      <c r="R83" s="5"/>
      <c r="S83" s="5"/>
      <c r="T83" s="16"/>
      <c r="AC83" s="17"/>
    </row>
    <row r="84" spans="1:29" ht="15.95" customHeight="1" x14ac:dyDescent="0.35">
      <c r="A84" s="30" t="s">
        <v>20</v>
      </c>
      <c r="B84" s="77">
        <f>C19</f>
        <v>868.7</v>
      </c>
      <c r="C84" s="5"/>
      <c r="D84" s="11"/>
      <c r="E84" s="12"/>
      <c r="F84" s="4"/>
      <c r="H84" s="5"/>
      <c r="I84" s="5"/>
      <c r="J84" s="22"/>
      <c r="K84" s="5"/>
      <c r="L84" s="5"/>
      <c r="M84" s="5"/>
      <c r="N84" s="5"/>
      <c r="O84" s="5"/>
      <c r="P84" s="5"/>
      <c r="Q84" s="5"/>
      <c r="R84" s="5"/>
      <c r="S84" s="5"/>
      <c r="T84" s="16"/>
      <c r="AC84" s="17"/>
    </row>
    <row r="85" spans="1:29" x14ac:dyDescent="0.25">
      <c r="A85" s="30" t="s">
        <v>21</v>
      </c>
      <c r="B85" s="106">
        <f>C36</f>
        <v>3335.5941470278908</v>
      </c>
      <c r="C85" s="5"/>
      <c r="D85" s="5"/>
      <c r="F85" s="4"/>
      <c r="H85" s="5"/>
      <c r="I85" s="5"/>
      <c r="J85" s="22"/>
      <c r="K85" s="5"/>
      <c r="L85" s="5"/>
      <c r="M85" s="5"/>
      <c r="N85" s="5"/>
      <c r="O85" s="5"/>
      <c r="P85" s="5"/>
      <c r="Q85" s="5"/>
      <c r="R85" s="5"/>
      <c r="S85" s="5"/>
      <c r="T85" s="16"/>
      <c r="AC85" s="17"/>
    </row>
    <row r="86" spans="1:29" x14ac:dyDescent="0.25">
      <c r="A86" s="30" t="s">
        <v>22</v>
      </c>
      <c r="B86" s="77">
        <f>B85+G66</f>
        <v>7575.5941470278904</v>
      </c>
      <c r="C86" s="5"/>
      <c r="D86" s="5"/>
      <c r="F86" s="4"/>
      <c r="H86" s="5"/>
      <c r="I86" s="5"/>
      <c r="J86" s="22"/>
      <c r="K86" s="5"/>
      <c r="L86" s="5"/>
      <c r="M86" s="5"/>
      <c r="N86" s="5"/>
      <c r="O86" s="5"/>
      <c r="P86" s="5"/>
      <c r="Q86" s="5"/>
      <c r="R86" s="5"/>
      <c r="S86" s="5"/>
      <c r="T86" s="16"/>
      <c r="AC86" s="17"/>
    </row>
    <row r="87" spans="1:29" x14ac:dyDescent="0.25">
      <c r="A87" s="30" t="s">
        <v>24</v>
      </c>
      <c r="B87" s="5">
        <v>2.5</v>
      </c>
      <c r="C87" s="5"/>
      <c r="D87" s="5"/>
      <c r="F87" s="4"/>
      <c r="H87" s="5"/>
      <c r="I87" s="5"/>
      <c r="J87" s="22"/>
      <c r="K87" s="5"/>
      <c r="L87" s="5"/>
      <c r="M87" s="5"/>
      <c r="N87" s="5"/>
      <c r="O87" s="5"/>
      <c r="P87" s="5"/>
      <c r="Q87" s="5"/>
      <c r="R87" s="5"/>
      <c r="S87" s="5"/>
      <c r="T87" s="16"/>
      <c r="AC87" s="17"/>
    </row>
    <row r="88" spans="1:29" x14ac:dyDescent="0.25">
      <c r="A88" s="30"/>
      <c r="B88" s="5"/>
      <c r="C88" s="5"/>
      <c r="D88" s="5"/>
      <c r="F88" s="4"/>
      <c r="H88" s="5"/>
      <c r="I88" s="5"/>
      <c r="J88" s="22"/>
      <c r="K88" s="5"/>
      <c r="L88" s="5"/>
      <c r="M88" s="5"/>
      <c r="N88" s="5"/>
      <c r="O88" s="5"/>
      <c r="P88" s="5"/>
      <c r="Q88" s="5"/>
      <c r="R88" s="5"/>
      <c r="S88" s="5"/>
      <c r="T88" s="16"/>
      <c r="AC88" s="17"/>
    </row>
    <row r="89" spans="1:29" x14ac:dyDescent="0.25">
      <c r="A89" s="30"/>
      <c r="B89" s="5"/>
      <c r="C89" s="5"/>
      <c r="D89" s="5"/>
      <c r="F89" s="4"/>
      <c r="H89" s="5"/>
      <c r="I89" s="5"/>
      <c r="J89" s="22"/>
      <c r="K89" s="5"/>
      <c r="L89" s="5"/>
      <c r="M89" s="5"/>
      <c r="N89" s="5"/>
      <c r="O89" s="5"/>
      <c r="P89" s="5"/>
      <c r="Q89" s="5"/>
      <c r="R89" s="5"/>
      <c r="S89" s="5"/>
      <c r="T89" s="16"/>
      <c r="AC89" s="17"/>
    </row>
    <row r="90" spans="1:29" x14ac:dyDescent="0.25">
      <c r="A90" s="30"/>
      <c r="B90" s="5"/>
      <c r="C90" s="5"/>
      <c r="D90" s="5"/>
      <c r="F90" s="4"/>
      <c r="H90" s="5"/>
      <c r="I90" s="5"/>
      <c r="J90" s="22"/>
      <c r="K90" s="5"/>
      <c r="L90" s="5"/>
      <c r="M90" s="5"/>
      <c r="N90" s="5"/>
      <c r="O90" s="5"/>
      <c r="P90" s="5"/>
      <c r="Q90" s="5"/>
      <c r="R90" s="5"/>
      <c r="S90" s="5"/>
      <c r="T90" s="16"/>
      <c r="AC90" s="17"/>
    </row>
    <row r="91" spans="1:29" x14ac:dyDescent="0.25">
      <c r="A91" s="30"/>
      <c r="B91" s="5"/>
      <c r="C91" s="5"/>
      <c r="D91" s="5"/>
      <c r="F91" s="4"/>
      <c r="H91" s="5"/>
      <c r="I91" s="5"/>
      <c r="J91" s="22"/>
      <c r="K91" s="5"/>
      <c r="L91" s="5"/>
      <c r="M91" s="5"/>
      <c r="N91" s="5"/>
      <c r="O91" s="5"/>
      <c r="P91" s="5"/>
      <c r="Q91" s="5"/>
      <c r="R91" s="5"/>
      <c r="S91" s="5"/>
      <c r="T91" s="16"/>
      <c r="AC91" s="17"/>
    </row>
    <row r="92" spans="1:29" x14ac:dyDescent="0.25">
      <c r="A92" s="30"/>
      <c r="B92" s="5"/>
      <c r="C92" s="5"/>
      <c r="D92" s="5"/>
      <c r="F92" s="4"/>
      <c r="H92" s="5"/>
      <c r="I92" s="5"/>
      <c r="J92" s="22"/>
      <c r="K92" s="5"/>
      <c r="L92" s="5"/>
      <c r="M92" s="5"/>
      <c r="N92" s="5"/>
      <c r="O92" s="5"/>
      <c r="P92" s="5"/>
      <c r="Q92" s="5"/>
      <c r="R92" s="5"/>
      <c r="S92" s="5"/>
      <c r="T92" s="16"/>
      <c r="AC92" s="17"/>
    </row>
    <row r="93" spans="1:29" x14ac:dyDescent="0.25">
      <c r="A93" s="30"/>
      <c r="B93" s="5"/>
      <c r="C93" s="5"/>
      <c r="D93" s="5"/>
      <c r="F93" s="4"/>
      <c r="H93" s="5"/>
      <c r="I93" s="5"/>
      <c r="J93" s="22"/>
      <c r="K93" s="5"/>
      <c r="L93" s="5"/>
      <c r="M93" s="5"/>
      <c r="N93" s="5"/>
      <c r="O93" s="5"/>
      <c r="P93" s="5"/>
      <c r="Q93" s="5"/>
      <c r="R93" s="5"/>
      <c r="S93" s="5"/>
      <c r="T93" s="16"/>
      <c r="AC93" s="17"/>
    </row>
    <row r="94" spans="1:29" ht="10.5" customHeight="1" x14ac:dyDescent="0.25">
      <c r="A94" s="29"/>
      <c r="B94" s="5"/>
      <c r="C94" s="5"/>
      <c r="D94" s="5"/>
      <c r="F94" s="4"/>
      <c r="H94" s="5"/>
      <c r="I94" s="5"/>
      <c r="J94" s="22"/>
      <c r="K94" s="5"/>
      <c r="L94" s="5"/>
      <c r="M94" s="5"/>
      <c r="N94" s="5"/>
      <c r="O94" s="5"/>
      <c r="P94" s="5"/>
      <c r="Q94" s="5"/>
      <c r="R94" s="5"/>
      <c r="S94" s="5"/>
      <c r="T94" s="16"/>
      <c r="AC94" s="17"/>
    </row>
    <row r="95" spans="1:29" ht="14.45" customHeight="1" thickBot="1" x14ac:dyDescent="0.3">
      <c r="A95" s="32"/>
      <c r="B95" s="33"/>
      <c r="C95" s="33"/>
      <c r="D95" s="33"/>
      <c r="E95" s="19"/>
      <c r="F95" s="34"/>
      <c r="G95" s="19"/>
      <c r="H95" s="33"/>
      <c r="I95" s="33"/>
      <c r="J95" s="35"/>
      <c r="K95" s="33"/>
      <c r="L95" s="33"/>
      <c r="M95" s="33"/>
      <c r="N95" s="33"/>
      <c r="O95" s="33"/>
      <c r="P95" s="33"/>
      <c r="Q95" s="33"/>
      <c r="R95" s="33"/>
      <c r="S95" s="33"/>
      <c r="T95" s="18"/>
      <c r="U95" s="19"/>
      <c r="V95" s="19"/>
      <c r="W95" s="19"/>
      <c r="X95" s="19"/>
      <c r="Y95" s="19"/>
      <c r="Z95" s="19"/>
      <c r="AA95" s="19"/>
      <c r="AB95" s="19"/>
      <c r="AC95" s="20"/>
    </row>
    <row r="96" spans="1:29" ht="14.45" customHeight="1" x14ac:dyDescent="0.25">
      <c r="A96" s="7"/>
      <c r="B96" s="5"/>
      <c r="C96" s="5"/>
      <c r="D96" s="5"/>
      <c r="F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ht="14.45" customHeight="1" x14ac:dyDescent="0.25">
      <c r="A97" s="7"/>
      <c r="B97" s="5"/>
      <c r="C97" s="5"/>
      <c r="D97" s="5"/>
      <c r="F97" s="4"/>
      <c r="H97" s="119" t="s">
        <v>91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30.95" customHeight="1" x14ac:dyDescent="0.25">
      <c r="F98" s="117" t="s">
        <v>89</v>
      </c>
      <c r="H98" s="116" t="s">
        <v>90</v>
      </c>
      <c r="I98" s="117" t="s">
        <v>88</v>
      </c>
    </row>
    <row r="99" spans="1:19" x14ac:dyDescent="0.25">
      <c r="C99" s="116" t="s">
        <v>80</v>
      </c>
      <c r="D99" s="114">
        <v>90</v>
      </c>
      <c r="E99" s="1" t="s">
        <v>85</v>
      </c>
      <c r="F99" s="113">
        <v>2.2000000000000002</v>
      </c>
      <c r="G99" s="110" t="s">
        <v>109</v>
      </c>
      <c r="H99" s="133">
        <v>0</v>
      </c>
      <c r="I99" s="134">
        <f>1.25-(45-H99)*D103</f>
        <v>0.29999999999999993</v>
      </c>
    </row>
    <row r="100" spans="1:19" x14ac:dyDescent="0.25">
      <c r="C100" s="116" t="s">
        <v>83</v>
      </c>
      <c r="D100" s="114">
        <v>45</v>
      </c>
      <c r="E100" s="1" t="s">
        <v>85</v>
      </c>
      <c r="F100" s="113">
        <v>1.25</v>
      </c>
      <c r="H100" s="219">
        <v>10</v>
      </c>
      <c r="I100" s="240">
        <f>1.25-(45-H100)*D103</f>
        <v>0.51111111111111107</v>
      </c>
    </row>
    <row r="101" spans="1:19" x14ac:dyDescent="0.25">
      <c r="C101" s="116" t="s">
        <v>82</v>
      </c>
      <c r="D101" s="114">
        <v>0</v>
      </c>
      <c r="E101" s="1" t="s">
        <v>85</v>
      </c>
      <c r="F101" s="113">
        <v>0.3</v>
      </c>
      <c r="H101" s="113">
        <v>20</v>
      </c>
      <c r="I101" s="129">
        <f>1.25-(45-H101)*D103</f>
        <v>0.72222222222222221</v>
      </c>
    </row>
    <row r="102" spans="1:19" x14ac:dyDescent="0.25">
      <c r="C102" s="116" t="s">
        <v>84</v>
      </c>
      <c r="D102" s="114">
        <f>D99-D101</f>
        <v>90</v>
      </c>
      <c r="E102" s="1" t="s">
        <v>81</v>
      </c>
      <c r="F102" s="132"/>
      <c r="H102" s="113">
        <v>30</v>
      </c>
      <c r="I102" s="129">
        <f>1.25-(45-H102)*D103</f>
        <v>0.93333333333333335</v>
      </c>
    </row>
    <row r="103" spans="1:19" x14ac:dyDescent="0.25">
      <c r="C103" s="116" t="s">
        <v>86</v>
      </c>
      <c r="D103" s="115">
        <f>(F99-F101)/D102</f>
        <v>2.1111111111111112E-2</v>
      </c>
      <c r="E103" s="1" t="s">
        <v>38</v>
      </c>
      <c r="H103" s="113">
        <v>40</v>
      </c>
      <c r="I103" s="129">
        <f>1.25-(45-H103)*D103</f>
        <v>1.1444444444444444</v>
      </c>
    </row>
    <row r="104" spans="1:19" x14ac:dyDescent="0.25">
      <c r="C104" s="110"/>
      <c r="G104" s="110" t="s">
        <v>110</v>
      </c>
      <c r="H104" s="130">
        <v>45</v>
      </c>
      <c r="I104" s="131">
        <f>1.25-(45-H104)*D103</f>
        <v>1.25</v>
      </c>
    </row>
    <row r="105" spans="1:19" x14ac:dyDescent="0.25">
      <c r="B105" s="1" t="s">
        <v>87</v>
      </c>
      <c r="C105" s="110"/>
      <c r="H105" s="113">
        <v>50</v>
      </c>
      <c r="I105" s="129">
        <f>1.25-(45-H105)*D103</f>
        <v>1.3555555555555556</v>
      </c>
    </row>
    <row r="106" spans="1:19" x14ac:dyDescent="0.25">
      <c r="C106" s="110"/>
      <c r="G106" s="110" t="s">
        <v>111</v>
      </c>
      <c r="H106" s="238">
        <v>51</v>
      </c>
      <c r="I106" s="239">
        <f>1.25-(45-H106)*D103</f>
        <v>1.3766666666666667</v>
      </c>
    </row>
    <row r="107" spans="1:19" x14ac:dyDescent="0.25">
      <c r="C107" s="110"/>
      <c r="H107" s="113">
        <v>60</v>
      </c>
      <c r="I107" s="129">
        <f>1.25-(45-H107)*D103</f>
        <v>1.5666666666666667</v>
      </c>
    </row>
    <row r="108" spans="1:19" x14ac:dyDescent="0.25">
      <c r="H108" s="219">
        <v>70</v>
      </c>
      <c r="I108" s="240">
        <f>1.25-(45-H108)*D103</f>
        <v>1.7777777777777777</v>
      </c>
    </row>
    <row r="109" spans="1:19" x14ac:dyDescent="0.25">
      <c r="H109" s="113">
        <v>80</v>
      </c>
      <c r="I109" s="129">
        <f>1.25-(45-H109)*D103</f>
        <v>1.9888888888888889</v>
      </c>
    </row>
    <row r="110" spans="1:19" x14ac:dyDescent="0.25">
      <c r="G110" s="110" t="s">
        <v>108</v>
      </c>
      <c r="H110" s="133">
        <v>90</v>
      </c>
      <c r="I110" s="135">
        <f>1.25-(45-H110)*D103</f>
        <v>2.2000000000000002</v>
      </c>
    </row>
    <row r="112" spans="1:19" ht="15.75" x14ac:dyDescent="0.25">
      <c r="D112" s="118" t="s">
        <v>143</v>
      </c>
    </row>
    <row r="113" spans="3:3" ht="15.75" x14ac:dyDescent="0.25">
      <c r="C113" s="118"/>
    </row>
  </sheetData>
  <mergeCells count="11">
    <mergeCell ref="A66:C66"/>
    <mergeCell ref="D66:F66"/>
    <mergeCell ref="A67:C67"/>
    <mergeCell ref="D67:F67"/>
    <mergeCell ref="A1:J2"/>
    <mergeCell ref="T1:AC2"/>
    <mergeCell ref="B41:G41"/>
    <mergeCell ref="A64:C64"/>
    <mergeCell ref="D64:F64"/>
    <mergeCell ref="A65:C65"/>
    <mergeCell ref="D65:F65"/>
  </mergeCells>
  <hyperlinks>
    <hyperlink ref="F17" r:id="rId1" xr:uid="{4A94C19E-8948-4A79-8800-F1BAB7F84E8C}"/>
  </hyperlinks>
  <pageMargins left="0.7" right="0.7" top="0.75" bottom="0.75" header="0.3" footer="0.3"/>
  <pageSetup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F6752-4D2D-4FB5-8929-68430F1AB4D6}">
  <dimension ref="A1:AC110"/>
  <sheetViews>
    <sheetView zoomScaleNormal="100" workbookViewId="0">
      <selection activeCell="K1" sqref="K1"/>
    </sheetView>
  </sheetViews>
  <sheetFormatPr defaultColWidth="8.28515625" defaultRowHeight="15" x14ac:dyDescent="0.25"/>
  <cols>
    <col min="1" max="1" width="9.85546875" style="143" bestFit="1" customWidth="1"/>
    <col min="2" max="2" width="10.140625" style="143" customWidth="1"/>
    <col min="3" max="3" width="11" style="143" customWidth="1"/>
    <col min="4" max="4" width="8.28515625" style="143"/>
    <col min="5" max="5" width="12.140625" style="143" bestFit="1" customWidth="1"/>
    <col min="6" max="6" width="15.5703125" style="143" customWidth="1"/>
    <col min="7" max="7" width="15.7109375" style="143" customWidth="1"/>
    <col min="8" max="8" width="8.28515625" style="143"/>
    <col min="9" max="9" width="12.42578125" style="143" customWidth="1"/>
    <col min="10" max="10" width="17.28515625" style="143" customWidth="1"/>
    <col min="11" max="19" width="12.7109375" style="143" customWidth="1"/>
    <col min="20" max="16384" width="8.28515625" style="143"/>
  </cols>
  <sheetData>
    <row r="1" spans="1:29" ht="14.45" customHeight="1" x14ac:dyDescent="0.25">
      <c r="A1" s="303" t="s">
        <v>0</v>
      </c>
      <c r="B1" s="304"/>
      <c r="C1" s="304"/>
      <c r="D1" s="304"/>
      <c r="E1" s="304"/>
      <c r="F1" s="304"/>
      <c r="G1" s="304"/>
      <c r="H1" s="304"/>
      <c r="I1" s="304"/>
      <c r="J1" s="305"/>
      <c r="K1" s="142"/>
      <c r="L1" s="142"/>
      <c r="N1" s="142"/>
      <c r="O1" s="142"/>
      <c r="P1" s="142"/>
      <c r="Q1" s="142"/>
      <c r="R1" s="142"/>
      <c r="S1" s="142"/>
      <c r="T1" s="309" t="s">
        <v>25</v>
      </c>
      <c r="U1" s="310"/>
      <c r="V1" s="310"/>
      <c r="W1" s="310"/>
      <c r="X1" s="310"/>
      <c r="Y1" s="310"/>
      <c r="Z1" s="310"/>
      <c r="AA1" s="310"/>
      <c r="AB1" s="310"/>
      <c r="AC1" s="311"/>
    </row>
    <row r="2" spans="1:29" ht="14.45" customHeight="1" x14ac:dyDescent="0.25">
      <c r="A2" s="306"/>
      <c r="B2" s="307"/>
      <c r="C2" s="307"/>
      <c r="D2" s="307"/>
      <c r="E2" s="307"/>
      <c r="F2" s="307"/>
      <c r="G2" s="307"/>
      <c r="H2" s="307"/>
      <c r="I2" s="307"/>
      <c r="J2" s="308"/>
      <c r="K2" s="145"/>
      <c r="L2" s="145"/>
      <c r="M2" s="229" t="s">
        <v>144</v>
      </c>
      <c r="N2" s="145"/>
      <c r="O2" s="145"/>
      <c r="P2" s="145"/>
      <c r="Q2" s="145"/>
      <c r="R2" s="145"/>
      <c r="S2" s="145"/>
      <c r="T2" s="312"/>
      <c r="U2" s="313"/>
      <c r="V2" s="313"/>
      <c r="W2" s="313"/>
      <c r="X2" s="313"/>
      <c r="Y2" s="313"/>
      <c r="Z2" s="313"/>
      <c r="AA2" s="313"/>
      <c r="AB2" s="313"/>
      <c r="AC2" s="314"/>
    </row>
    <row r="3" spans="1:29" ht="14.45" customHeight="1" x14ac:dyDescent="0.25">
      <c r="A3" s="144"/>
      <c r="B3" s="145"/>
      <c r="C3" s="145"/>
      <c r="D3" s="145"/>
      <c r="E3" s="145"/>
      <c r="F3" s="145"/>
      <c r="G3" s="145"/>
      <c r="H3" s="145"/>
      <c r="I3" s="145"/>
      <c r="J3" s="146"/>
      <c r="K3" s="145"/>
      <c r="L3" s="145"/>
      <c r="M3" s="145"/>
      <c r="N3" s="145"/>
      <c r="O3" s="145"/>
      <c r="P3" s="145"/>
      <c r="Q3" s="145"/>
      <c r="R3" s="145"/>
      <c r="S3" s="145"/>
      <c r="T3" s="144"/>
      <c r="U3" s="145"/>
      <c r="V3" s="145"/>
      <c r="W3" s="145"/>
      <c r="X3" s="145"/>
      <c r="Y3" s="145"/>
      <c r="Z3" s="145"/>
      <c r="AA3" s="145"/>
      <c r="AB3" s="145"/>
      <c r="AC3" s="146"/>
    </row>
    <row r="4" spans="1:29" ht="14.45" customHeight="1" x14ac:dyDescent="0.25">
      <c r="A4" s="144"/>
      <c r="B4" s="145"/>
      <c r="C4" s="145"/>
      <c r="D4" s="145"/>
      <c r="E4" s="145"/>
      <c r="F4" s="145"/>
      <c r="G4" s="145"/>
      <c r="H4" s="145"/>
      <c r="I4" s="145"/>
      <c r="J4" s="146"/>
      <c r="K4" s="145"/>
      <c r="L4" s="145"/>
      <c r="M4" s="145"/>
      <c r="N4" s="145"/>
      <c r="O4" s="145"/>
      <c r="P4" s="145"/>
      <c r="Q4" s="145"/>
      <c r="R4" s="145"/>
      <c r="S4" s="145"/>
      <c r="T4" s="144"/>
      <c r="U4" s="145"/>
      <c r="V4" s="145"/>
      <c r="W4" s="145"/>
      <c r="X4" s="145"/>
      <c r="Y4" s="145"/>
      <c r="Z4" s="145"/>
      <c r="AA4" s="145"/>
      <c r="AB4" s="145"/>
      <c r="AC4" s="146"/>
    </row>
    <row r="5" spans="1:29" ht="14.45" customHeight="1" x14ac:dyDescent="0.25">
      <c r="A5" s="144"/>
      <c r="B5" s="145"/>
      <c r="C5" s="145"/>
      <c r="D5" s="145"/>
      <c r="E5" s="145"/>
      <c r="F5" s="145"/>
      <c r="G5" s="145"/>
      <c r="H5" s="145"/>
      <c r="I5" s="145"/>
      <c r="J5" s="146"/>
      <c r="K5" s="145"/>
      <c r="L5" s="145"/>
      <c r="M5" s="145"/>
      <c r="N5" s="145"/>
      <c r="O5" s="145"/>
      <c r="P5" s="145"/>
      <c r="Q5" s="145"/>
      <c r="R5" s="145"/>
      <c r="S5" s="145"/>
      <c r="T5" s="144"/>
      <c r="U5" s="145"/>
      <c r="V5" s="145"/>
      <c r="W5" s="145"/>
      <c r="X5" s="145"/>
      <c r="Y5" s="145"/>
      <c r="Z5" s="145"/>
      <c r="AA5" s="145"/>
      <c r="AB5" s="145"/>
      <c r="AC5" s="146"/>
    </row>
    <row r="6" spans="1:29" ht="14.45" customHeight="1" x14ac:dyDescent="0.25">
      <c r="A6" s="144"/>
      <c r="B6" s="145"/>
      <c r="C6" s="145"/>
      <c r="D6" s="145"/>
      <c r="E6" s="145"/>
      <c r="F6" s="145"/>
      <c r="G6" s="145"/>
      <c r="H6" s="145"/>
      <c r="I6" s="145"/>
      <c r="J6" s="146"/>
      <c r="K6" s="145"/>
      <c r="L6" s="145"/>
      <c r="M6" s="145"/>
      <c r="N6" s="145"/>
      <c r="O6" s="145"/>
      <c r="P6" s="145"/>
      <c r="Q6" s="145"/>
      <c r="R6" s="145"/>
      <c r="S6" s="145"/>
      <c r="T6" s="144"/>
      <c r="U6" s="145"/>
      <c r="V6" s="145"/>
      <c r="W6" s="145"/>
      <c r="X6" s="145"/>
      <c r="Y6" s="145"/>
      <c r="Z6" s="145"/>
      <c r="AA6" s="145"/>
      <c r="AB6" s="145"/>
      <c r="AC6" s="146"/>
    </row>
    <row r="7" spans="1:29" ht="14.45" customHeight="1" x14ac:dyDescent="0.25">
      <c r="A7" s="144"/>
      <c r="B7" s="145"/>
      <c r="C7" s="145"/>
      <c r="D7" s="145"/>
      <c r="E7" s="145"/>
      <c r="F7" s="145"/>
      <c r="G7" s="145"/>
      <c r="H7" s="145"/>
      <c r="I7" s="145"/>
      <c r="J7" s="146"/>
      <c r="K7" s="145"/>
      <c r="L7" s="145"/>
      <c r="M7" s="145"/>
      <c r="N7" s="145"/>
      <c r="O7" s="145"/>
      <c r="P7" s="145"/>
      <c r="Q7" s="145"/>
      <c r="R7" s="145"/>
      <c r="S7" s="145"/>
      <c r="T7" s="144"/>
      <c r="U7" s="145"/>
      <c r="V7" s="145"/>
      <c r="W7" s="145"/>
      <c r="X7" s="145"/>
      <c r="Y7" s="145"/>
      <c r="Z7" s="145"/>
      <c r="AA7" s="145"/>
      <c r="AB7" s="145"/>
      <c r="AC7" s="146"/>
    </row>
    <row r="8" spans="1:29" ht="14.4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  <c r="K8" s="145"/>
      <c r="L8" s="145"/>
      <c r="M8" s="145"/>
      <c r="N8" s="145"/>
      <c r="O8" s="145"/>
      <c r="P8" s="145"/>
      <c r="Q8" s="145"/>
      <c r="R8" s="145"/>
      <c r="S8" s="145"/>
      <c r="T8" s="144"/>
      <c r="U8" s="145"/>
      <c r="V8" s="145"/>
      <c r="W8" s="145"/>
      <c r="X8" s="145"/>
      <c r="Y8" s="145"/>
      <c r="Z8" s="145"/>
      <c r="AA8" s="145"/>
      <c r="AB8" s="145"/>
      <c r="AC8" s="146"/>
    </row>
    <row r="9" spans="1:29" ht="14.45" customHeight="1" x14ac:dyDescent="0.25">
      <c r="A9" s="144"/>
      <c r="B9" s="145"/>
      <c r="C9" s="145"/>
      <c r="D9" s="145"/>
      <c r="E9" s="145"/>
      <c r="F9" s="145"/>
      <c r="G9" s="145"/>
      <c r="H9" s="145"/>
      <c r="I9" s="145"/>
      <c r="J9" s="146"/>
      <c r="K9" s="145"/>
      <c r="L9" s="145"/>
      <c r="M9" s="145"/>
      <c r="N9" s="145"/>
      <c r="O9" s="145"/>
      <c r="P9" s="145"/>
      <c r="Q9" s="145"/>
      <c r="R9" s="145"/>
      <c r="S9" s="145"/>
      <c r="T9" s="144"/>
      <c r="U9" s="145"/>
      <c r="V9" s="145"/>
      <c r="W9" s="145"/>
      <c r="X9" s="145"/>
      <c r="Y9" s="145"/>
      <c r="Z9" s="145"/>
      <c r="AA9" s="145"/>
      <c r="AB9" s="145"/>
      <c r="AC9" s="146"/>
    </row>
    <row r="10" spans="1:29" ht="14.4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145"/>
      <c r="L10" s="145"/>
      <c r="M10" s="145"/>
      <c r="N10" s="145"/>
      <c r="O10" s="145"/>
      <c r="P10" s="145"/>
      <c r="Q10" s="145"/>
      <c r="R10" s="145"/>
      <c r="S10" s="145"/>
      <c r="T10" s="144"/>
      <c r="U10" s="145"/>
      <c r="V10" s="145"/>
      <c r="W10" s="145"/>
      <c r="X10" s="145"/>
      <c r="Y10" s="145"/>
      <c r="Z10" s="145"/>
      <c r="AA10" s="145"/>
      <c r="AB10" s="145"/>
      <c r="AC10" s="146"/>
    </row>
    <row r="11" spans="1:29" ht="14.4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145"/>
      <c r="L11" s="145"/>
      <c r="M11" s="145"/>
      <c r="N11" s="145"/>
      <c r="O11" s="145"/>
      <c r="P11" s="145"/>
      <c r="Q11" s="145"/>
      <c r="R11" s="145"/>
      <c r="S11" s="145"/>
      <c r="T11" s="144"/>
      <c r="U11" s="145"/>
      <c r="V11" s="145"/>
      <c r="W11" s="145"/>
      <c r="X11" s="145"/>
      <c r="Y11" s="145"/>
      <c r="Z11" s="145"/>
      <c r="AA11" s="145"/>
      <c r="AB11" s="145"/>
      <c r="AC11" s="146"/>
    </row>
    <row r="12" spans="1:29" ht="14.45" customHeight="1" x14ac:dyDescent="0.25">
      <c r="B12" s="145"/>
      <c r="C12" s="145"/>
      <c r="D12" s="145"/>
      <c r="E12" s="145"/>
      <c r="F12" s="145"/>
      <c r="G12" s="145"/>
      <c r="H12" s="145"/>
      <c r="I12" s="145"/>
      <c r="J12" s="146"/>
      <c r="K12" s="145"/>
      <c r="L12" s="145"/>
      <c r="M12" s="145"/>
      <c r="N12" s="145"/>
      <c r="O12" s="145"/>
      <c r="P12" s="145"/>
      <c r="Q12" s="145"/>
      <c r="R12" s="145"/>
      <c r="S12" s="145"/>
      <c r="T12" s="144"/>
      <c r="U12" s="145"/>
      <c r="V12" s="145"/>
      <c r="W12" s="145"/>
      <c r="X12" s="145"/>
      <c r="Y12" s="145"/>
      <c r="Z12" s="145"/>
      <c r="AA12" s="145"/>
      <c r="AB12" s="145"/>
      <c r="AC12" s="146"/>
    </row>
    <row r="13" spans="1:29" ht="14.45" customHeight="1" x14ac:dyDescent="0.35">
      <c r="A13" s="225" t="s">
        <v>139</v>
      </c>
      <c r="B13" s="145"/>
      <c r="H13" s="145"/>
      <c r="I13" s="145"/>
      <c r="J13" s="146"/>
      <c r="K13" s="145"/>
      <c r="L13" s="145"/>
      <c r="M13" s="145"/>
      <c r="N13" s="145"/>
      <c r="O13" s="145"/>
      <c r="P13" s="145"/>
      <c r="Q13" s="145"/>
      <c r="R13" s="145"/>
      <c r="S13" s="145"/>
      <c r="T13" s="144"/>
      <c r="U13" s="145"/>
      <c r="V13" s="145"/>
      <c r="W13" s="145"/>
      <c r="X13" s="145"/>
      <c r="Y13" s="145"/>
      <c r="Z13" s="145"/>
      <c r="AA13" s="145"/>
      <c r="AB13" s="145"/>
      <c r="AC13" s="146"/>
    </row>
    <row r="14" spans="1:29" ht="14.45" customHeight="1" x14ac:dyDescent="0.25">
      <c r="A14" s="144"/>
      <c r="B14" s="145"/>
      <c r="C14" s="145"/>
      <c r="D14" s="145"/>
      <c r="E14" s="145"/>
      <c r="F14" s="147" t="s">
        <v>124</v>
      </c>
      <c r="G14" s="148"/>
      <c r="H14" s="148"/>
      <c r="I14" s="145"/>
      <c r="J14" s="149"/>
      <c r="T14" s="150"/>
      <c r="AC14" s="149"/>
    </row>
    <row r="15" spans="1:29" ht="14.45" customHeight="1" x14ac:dyDescent="0.25">
      <c r="A15" s="144"/>
      <c r="B15" s="145"/>
      <c r="C15" s="145"/>
      <c r="D15" s="145"/>
      <c r="E15" s="145"/>
      <c r="G15" s="145"/>
      <c r="H15" s="145"/>
      <c r="I15" s="145"/>
      <c r="J15" s="149"/>
      <c r="T15" s="150"/>
      <c r="AC15" s="149"/>
    </row>
    <row r="16" spans="1:29" ht="14.45" customHeight="1" x14ac:dyDescent="0.25">
      <c r="A16" s="144"/>
      <c r="B16" s="145"/>
      <c r="C16" s="145"/>
      <c r="F16" s="151" t="s">
        <v>78</v>
      </c>
      <c r="G16" s="145"/>
      <c r="H16" s="145"/>
      <c r="I16" s="145"/>
      <c r="J16" s="149"/>
      <c r="T16" s="150"/>
      <c r="AC16" s="149"/>
    </row>
    <row r="17" spans="1:29" ht="14.45" customHeight="1" x14ac:dyDescent="0.25">
      <c r="A17" s="144"/>
      <c r="B17" s="145"/>
      <c r="C17" s="145"/>
      <c r="D17" s="145"/>
      <c r="E17" s="145"/>
      <c r="F17" s="152" t="s">
        <v>77</v>
      </c>
      <c r="G17" s="145"/>
      <c r="H17" s="145"/>
      <c r="I17" s="145"/>
      <c r="J17" s="149"/>
      <c r="T17" s="150"/>
      <c r="AC17" s="149"/>
    </row>
    <row r="18" spans="1:29" ht="14.45" customHeight="1" thickBot="1" x14ac:dyDescent="0.3">
      <c r="A18" s="144"/>
      <c r="B18" s="145"/>
      <c r="C18" s="145"/>
      <c r="D18" s="145"/>
      <c r="E18" s="145"/>
      <c r="F18" s="145"/>
      <c r="G18" s="145"/>
      <c r="H18" s="145"/>
      <c r="I18" s="145"/>
      <c r="J18" s="149"/>
      <c r="T18" s="150"/>
      <c r="AC18" s="149"/>
    </row>
    <row r="19" spans="1:29" ht="18.75" thickTop="1" x14ac:dyDescent="0.35">
      <c r="A19" s="153" t="s">
        <v>4</v>
      </c>
      <c r="B19" s="154" t="s">
        <v>1</v>
      </c>
      <c r="C19" s="155">
        <v>3598</v>
      </c>
      <c r="D19" s="156" t="s">
        <v>5</v>
      </c>
      <c r="E19" s="157" t="s">
        <v>74</v>
      </c>
      <c r="G19" s="158"/>
      <c r="H19" s="159"/>
      <c r="I19" s="159"/>
      <c r="J19" s="160"/>
      <c r="K19" s="159"/>
      <c r="L19" s="159"/>
      <c r="M19" s="159"/>
      <c r="N19" s="159"/>
      <c r="O19" s="159"/>
      <c r="P19" s="159"/>
      <c r="Q19" s="159"/>
      <c r="R19" s="159"/>
      <c r="S19" s="159"/>
      <c r="T19" s="150"/>
      <c r="AC19" s="149"/>
    </row>
    <row r="20" spans="1:29" ht="18" x14ac:dyDescent="0.35">
      <c r="A20" s="161" t="s">
        <v>3</v>
      </c>
      <c r="B20" s="162" t="s">
        <v>1</v>
      </c>
      <c r="C20" s="163">
        <v>10000</v>
      </c>
      <c r="D20" s="164" t="s">
        <v>5</v>
      </c>
      <c r="E20" s="157" t="s">
        <v>96</v>
      </c>
      <c r="G20" s="158"/>
      <c r="H20" s="159"/>
      <c r="I20" s="159"/>
      <c r="J20" s="160"/>
      <c r="K20" s="159"/>
      <c r="L20" s="159"/>
      <c r="M20" s="159"/>
      <c r="N20" s="159"/>
      <c r="O20" s="159"/>
      <c r="P20" s="159"/>
      <c r="Q20" s="159"/>
      <c r="R20" s="159"/>
      <c r="S20" s="159"/>
      <c r="T20" s="150"/>
      <c r="AC20" s="149"/>
    </row>
    <row r="21" spans="1:29" ht="18.75" thickBot="1" x14ac:dyDescent="0.4">
      <c r="A21" s="165" t="s">
        <v>2</v>
      </c>
      <c r="B21" s="166" t="s">
        <v>1</v>
      </c>
      <c r="C21" s="167">
        <v>33500</v>
      </c>
      <c r="D21" s="168" t="s">
        <v>5</v>
      </c>
      <c r="E21" s="157" t="s">
        <v>97</v>
      </c>
      <c r="G21" s="158"/>
      <c r="H21" s="159"/>
      <c r="I21" s="159"/>
      <c r="J21" s="160"/>
      <c r="K21" s="159"/>
      <c r="L21" s="159"/>
      <c r="M21" s="159"/>
      <c r="N21" s="159"/>
      <c r="O21" s="159"/>
      <c r="P21" s="159"/>
      <c r="Q21" s="159"/>
      <c r="R21" s="159"/>
      <c r="S21" s="159"/>
      <c r="T21" s="150"/>
      <c r="AC21" s="149"/>
    </row>
    <row r="22" spans="1:29" ht="15.75" thickTop="1" x14ac:dyDescent="0.25">
      <c r="A22" s="169"/>
      <c r="B22" s="157"/>
      <c r="E22" s="157"/>
      <c r="G22" s="170"/>
      <c r="J22" s="149"/>
      <c r="T22" s="150"/>
      <c r="AC22" s="149"/>
    </row>
    <row r="23" spans="1:29" x14ac:dyDescent="0.25">
      <c r="A23" s="171" t="s">
        <v>8</v>
      </c>
      <c r="B23" s="157"/>
      <c r="E23" s="157"/>
      <c r="G23" s="170"/>
      <c r="J23" s="149"/>
      <c r="T23" s="150"/>
      <c r="AC23" s="149"/>
    </row>
    <row r="24" spans="1:29" x14ac:dyDescent="0.25">
      <c r="A24" s="171" t="s">
        <v>9</v>
      </c>
      <c r="B24" s="157"/>
      <c r="E24" s="157"/>
      <c r="G24" s="170"/>
      <c r="J24" s="149"/>
      <c r="T24" s="150"/>
      <c r="AC24" s="149"/>
    </row>
    <row r="25" spans="1:29" x14ac:dyDescent="0.25">
      <c r="A25" s="171"/>
      <c r="B25" s="157"/>
      <c r="E25" s="157"/>
      <c r="G25" s="170"/>
      <c r="J25" s="149"/>
      <c r="T25" s="150"/>
      <c r="AC25" s="149"/>
    </row>
    <row r="26" spans="1:29" x14ac:dyDescent="0.25">
      <c r="A26" s="171"/>
      <c r="B26" s="157"/>
      <c r="E26" s="157"/>
      <c r="G26" s="170"/>
      <c r="J26" s="149"/>
      <c r="T26" s="150"/>
      <c r="AC26" s="149"/>
    </row>
    <row r="27" spans="1:29" x14ac:dyDescent="0.25">
      <c r="A27" s="171"/>
      <c r="B27" s="157"/>
      <c r="E27" s="157"/>
      <c r="G27" s="170"/>
      <c r="J27" s="149"/>
      <c r="T27" s="150"/>
      <c r="AC27" s="149"/>
    </row>
    <row r="28" spans="1:29" x14ac:dyDescent="0.25">
      <c r="A28" s="171"/>
      <c r="B28" s="157"/>
      <c r="E28" s="157"/>
      <c r="G28" s="170"/>
      <c r="J28" s="149"/>
      <c r="T28" s="150"/>
      <c r="AC28" s="149"/>
    </row>
    <row r="29" spans="1:29" x14ac:dyDescent="0.25">
      <c r="A29" s="171"/>
      <c r="B29" s="157"/>
      <c r="E29" s="157"/>
      <c r="G29" s="170"/>
      <c r="J29" s="149"/>
      <c r="T29" s="150"/>
      <c r="AC29" s="149"/>
    </row>
    <row r="30" spans="1:29" x14ac:dyDescent="0.25">
      <c r="A30" s="169"/>
      <c r="B30" s="157"/>
      <c r="E30" s="157"/>
      <c r="G30" s="170"/>
      <c r="J30" s="149"/>
      <c r="T30" s="150"/>
      <c r="AC30" s="149"/>
    </row>
    <row r="31" spans="1:29" ht="18" x14ac:dyDescent="0.35">
      <c r="A31" s="172" t="s">
        <v>10</v>
      </c>
      <c r="B31" s="157"/>
      <c r="J31" s="149"/>
      <c r="T31" s="150"/>
      <c r="AC31" s="149"/>
    </row>
    <row r="32" spans="1:29" x14ac:dyDescent="0.25">
      <c r="A32" s="150"/>
      <c r="B32" s="157"/>
      <c r="J32" s="149"/>
      <c r="T32" s="150"/>
      <c r="AC32" s="149"/>
    </row>
    <row r="33" spans="1:29" x14ac:dyDescent="0.25">
      <c r="A33" s="150"/>
      <c r="B33" s="157"/>
      <c r="J33" s="149"/>
      <c r="T33" s="150"/>
      <c r="AC33" s="149"/>
    </row>
    <row r="34" spans="1:29" x14ac:dyDescent="0.25">
      <c r="A34" s="150"/>
      <c r="J34" s="149"/>
      <c r="T34" s="150"/>
      <c r="AC34" s="149"/>
    </row>
    <row r="35" spans="1:29" x14ac:dyDescent="0.25">
      <c r="A35" s="150"/>
      <c r="J35" s="149"/>
      <c r="T35" s="150"/>
      <c r="AC35" s="149"/>
    </row>
    <row r="36" spans="1:29" ht="26.25" x14ac:dyDescent="0.45">
      <c r="A36" s="173" t="s">
        <v>26</v>
      </c>
      <c r="B36" s="174" t="s">
        <v>1</v>
      </c>
      <c r="C36" s="175">
        <f>(C19*C20+C20*C21-(2*C19*C21))/(C19+C21-(2*C20))</f>
        <v>7598.1986197216047</v>
      </c>
      <c r="D36" s="174" t="s">
        <v>5</v>
      </c>
      <c r="E36" s="139" t="s">
        <v>131</v>
      </c>
      <c r="F36" s="7"/>
      <c r="G36" s="216">
        <f xml:space="preserve"> C36+C20</f>
        <v>17598.198619721603</v>
      </c>
      <c r="H36" s="230" t="s">
        <v>135</v>
      </c>
      <c r="I36" s="221">
        <v>17400</v>
      </c>
      <c r="J36" s="215" t="s">
        <v>130</v>
      </c>
      <c r="T36" s="150"/>
      <c r="AC36" s="149"/>
    </row>
    <row r="37" spans="1:29" x14ac:dyDescent="0.25">
      <c r="A37" s="171"/>
      <c r="B37" s="159"/>
      <c r="C37" s="159"/>
      <c r="D37" s="159"/>
      <c r="F37" s="176"/>
      <c r="G37" s="158"/>
      <c r="H37" s="158"/>
      <c r="I37" s="158"/>
      <c r="J37" s="160"/>
      <c r="K37" s="159"/>
      <c r="L37" s="159"/>
      <c r="M37" s="159"/>
      <c r="N37" s="159"/>
      <c r="O37" s="159"/>
      <c r="P37" s="159"/>
      <c r="Q37" s="159"/>
      <c r="R37" s="159"/>
      <c r="S37" s="159"/>
      <c r="T37" s="150"/>
      <c r="AC37" s="149"/>
    </row>
    <row r="38" spans="1:29" ht="15.75" x14ac:dyDescent="0.25">
      <c r="A38" s="177" t="s">
        <v>125</v>
      </c>
      <c r="B38" s="178"/>
      <c r="C38" s="178"/>
      <c r="D38" s="178"/>
      <c r="E38" s="179"/>
      <c r="F38" s="176"/>
      <c r="H38" s="159"/>
      <c r="I38" s="159"/>
      <c r="J38" s="160"/>
      <c r="K38" s="159"/>
      <c r="L38" s="159"/>
      <c r="M38" s="159"/>
      <c r="N38" s="159"/>
      <c r="O38" s="159"/>
      <c r="P38" s="159"/>
      <c r="Q38" s="159"/>
      <c r="R38" s="159"/>
      <c r="S38" s="159"/>
      <c r="T38" s="150"/>
      <c r="AC38" s="149"/>
    </row>
    <row r="39" spans="1:29" x14ac:dyDescent="0.25">
      <c r="A39" s="177" t="s">
        <v>11</v>
      </c>
      <c r="B39" s="178"/>
      <c r="C39" s="178"/>
      <c r="D39" s="178"/>
      <c r="E39" s="179"/>
      <c r="F39" s="176"/>
      <c r="H39" s="159"/>
      <c r="I39" s="159"/>
      <c r="J39" s="160"/>
      <c r="K39" s="159"/>
      <c r="L39" s="159"/>
      <c r="M39" s="159"/>
      <c r="N39" s="159"/>
      <c r="O39" s="159"/>
      <c r="P39" s="159"/>
      <c r="Q39" s="159"/>
      <c r="R39" s="159"/>
      <c r="S39" s="159"/>
      <c r="T39" s="150"/>
      <c r="AC39" s="149"/>
    </row>
    <row r="40" spans="1:29" ht="14.45" customHeight="1" x14ac:dyDescent="0.25">
      <c r="A40" s="180"/>
      <c r="B40" s="181"/>
      <c r="C40" s="181"/>
      <c r="D40" s="181"/>
      <c r="E40" s="181"/>
      <c r="F40" s="181"/>
      <c r="G40" s="181"/>
      <c r="H40" s="181"/>
      <c r="I40" s="181"/>
      <c r="J40" s="182"/>
      <c r="K40" s="181"/>
      <c r="L40" s="181"/>
      <c r="M40" s="181"/>
      <c r="N40" s="181"/>
      <c r="O40" s="181"/>
      <c r="P40" s="181"/>
      <c r="Q40" s="181"/>
      <c r="R40" s="181"/>
      <c r="S40" s="181"/>
      <c r="T40" s="150"/>
      <c r="AC40" s="149"/>
    </row>
    <row r="41" spans="1:29" ht="23.25" x14ac:dyDescent="0.25">
      <c r="B41" s="315" t="s">
        <v>6</v>
      </c>
      <c r="C41" s="316"/>
      <c r="D41" s="316"/>
      <c r="E41" s="316"/>
      <c r="F41" s="316"/>
      <c r="G41" s="316"/>
      <c r="H41" s="183"/>
      <c r="I41" s="183"/>
      <c r="J41" s="184"/>
      <c r="K41" s="145"/>
      <c r="L41" s="145"/>
      <c r="M41" s="145"/>
      <c r="N41" s="145"/>
      <c r="O41" s="145"/>
      <c r="P41" s="145"/>
      <c r="Q41" s="145"/>
      <c r="R41" s="145"/>
      <c r="S41" s="145"/>
      <c r="T41" s="150"/>
      <c r="AC41" s="149"/>
    </row>
    <row r="42" spans="1:29" ht="23.25" x14ac:dyDescent="0.25">
      <c r="A42" s="185"/>
      <c r="B42" s="183"/>
      <c r="C42" s="183"/>
      <c r="D42" s="183"/>
      <c r="E42" s="183"/>
      <c r="F42" s="183"/>
      <c r="G42" s="183"/>
      <c r="H42" s="183"/>
      <c r="I42" s="183"/>
      <c r="J42" s="184"/>
      <c r="K42" s="145"/>
      <c r="L42" s="145"/>
      <c r="M42" s="145"/>
      <c r="N42" s="145"/>
      <c r="O42" s="145"/>
      <c r="P42" s="145"/>
      <c r="Q42" s="145"/>
      <c r="R42" s="145"/>
      <c r="S42" s="145"/>
      <c r="T42" s="150"/>
      <c r="AC42" s="149"/>
    </row>
    <row r="43" spans="1:29" x14ac:dyDescent="0.25">
      <c r="A43" s="186"/>
      <c r="B43" s="159"/>
      <c r="C43" s="159"/>
      <c r="D43" s="159"/>
      <c r="F43" s="176"/>
      <c r="H43" s="159"/>
      <c r="I43" s="159"/>
      <c r="J43" s="160"/>
      <c r="K43" s="159"/>
      <c r="L43" s="159"/>
      <c r="M43" s="159"/>
      <c r="N43" s="159"/>
      <c r="O43" s="159"/>
      <c r="P43" s="159"/>
      <c r="Q43" s="159"/>
      <c r="R43" s="159"/>
      <c r="S43" s="159"/>
      <c r="T43" s="150"/>
      <c r="AC43" s="149"/>
    </row>
    <row r="44" spans="1:29" x14ac:dyDescent="0.25">
      <c r="A44" s="186"/>
      <c r="B44" s="159"/>
      <c r="C44" s="159"/>
      <c r="D44" s="159"/>
      <c r="F44" s="176"/>
      <c r="H44" s="159"/>
      <c r="I44" s="159"/>
      <c r="J44" s="160"/>
      <c r="K44" s="159"/>
      <c r="L44" s="159"/>
      <c r="M44" s="159"/>
      <c r="N44" s="159"/>
      <c r="O44" s="159"/>
      <c r="P44" s="159"/>
      <c r="Q44" s="159"/>
      <c r="R44" s="159"/>
      <c r="S44" s="159"/>
      <c r="T44" s="150"/>
      <c r="AC44" s="149"/>
    </row>
    <row r="45" spans="1:29" x14ac:dyDescent="0.25">
      <c r="A45" s="186"/>
      <c r="B45" s="159"/>
      <c r="C45" s="159"/>
      <c r="D45" s="159"/>
      <c r="F45" s="176"/>
      <c r="H45" s="159"/>
      <c r="I45" s="159"/>
      <c r="J45" s="160"/>
      <c r="K45" s="159"/>
      <c r="L45" s="159"/>
      <c r="M45" s="159"/>
      <c r="N45" s="159"/>
      <c r="O45" s="159"/>
      <c r="P45" s="159"/>
      <c r="Q45" s="159"/>
      <c r="R45" s="159"/>
      <c r="S45" s="159"/>
      <c r="T45" s="150"/>
      <c r="AC45" s="149"/>
    </row>
    <row r="46" spans="1:29" x14ac:dyDescent="0.25">
      <c r="A46" s="186"/>
      <c r="B46" s="159"/>
      <c r="C46" s="159"/>
      <c r="D46" s="159"/>
      <c r="F46" s="176"/>
      <c r="H46" s="159"/>
      <c r="I46" s="159"/>
      <c r="J46" s="160"/>
      <c r="K46" s="159"/>
      <c r="L46" s="159"/>
      <c r="M46" s="159"/>
      <c r="N46" s="159"/>
      <c r="O46" s="159"/>
      <c r="P46" s="159"/>
      <c r="Q46" s="159"/>
      <c r="R46" s="159"/>
      <c r="S46" s="159"/>
      <c r="T46" s="150"/>
      <c r="AC46" s="149"/>
    </row>
    <row r="47" spans="1:29" x14ac:dyDescent="0.25">
      <c r="A47" s="186"/>
      <c r="B47" s="159"/>
      <c r="C47" s="159"/>
      <c r="D47" s="159"/>
      <c r="F47" s="176"/>
      <c r="H47" s="159"/>
      <c r="I47" s="159"/>
      <c r="J47" s="160"/>
      <c r="K47" s="159"/>
      <c r="L47" s="159"/>
      <c r="M47" s="159"/>
      <c r="N47" s="159"/>
      <c r="O47" s="159"/>
      <c r="P47" s="159"/>
      <c r="Q47" s="159"/>
      <c r="R47" s="159"/>
      <c r="S47" s="159"/>
      <c r="T47" s="150"/>
      <c r="AC47" s="149"/>
    </row>
    <row r="48" spans="1:29" x14ac:dyDescent="0.25">
      <c r="A48" s="186"/>
      <c r="B48" s="159"/>
      <c r="C48" s="159"/>
      <c r="D48" s="159"/>
      <c r="F48" s="176"/>
      <c r="H48" s="159"/>
      <c r="I48" s="159"/>
      <c r="J48" s="160"/>
      <c r="K48" s="159"/>
      <c r="L48" s="159"/>
      <c r="M48" s="159"/>
      <c r="N48" s="159"/>
      <c r="O48" s="159"/>
      <c r="P48" s="159"/>
      <c r="Q48" s="159"/>
      <c r="R48" s="159"/>
      <c r="S48" s="159"/>
      <c r="T48" s="150"/>
      <c r="AC48" s="149"/>
    </row>
    <row r="49" spans="1:29" x14ac:dyDescent="0.25">
      <c r="A49" s="186"/>
      <c r="B49" s="159"/>
      <c r="C49" s="159"/>
      <c r="D49" s="159"/>
      <c r="F49" s="176"/>
      <c r="H49" s="159"/>
      <c r="I49" s="159"/>
      <c r="J49" s="160"/>
      <c r="K49" s="159"/>
      <c r="L49" s="159"/>
      <c r="M49" s="159"/>
      <c r="N49" s="159"/>
      <c r="O49" s="159"/>
      <c r="P49" s="159"/>
      <c r="Q49" s="159"/>
      <c r="R49" s="159"/>
      <c r="S49" s="159"/>
      <c r="T49" s="150"/>
      <c r="AC49" s="149"/>
    </row>
    <row r="50" spans="1:29" x14ac:dyDescent="0.25">
      <c r="A50" s="186"/>
      <c r="B50" s="159"/>
      <c r="C50" s="159"/>
      <c r="D50" s="159"/>
      <c r="F50" s="176"/>
      <c r="H50" s="159"/>
      <c r="I50" s="159"/>
      <c r="J50" s="160"/>
      <c r="K50" s="159"/>
      <c r="L50" s="159"/>
      <c r="M50" s="159"/>
      <c r="N50" s="159"/>
      <c r="O50" s="159"/>
      <c r="P50" s="159"/>
      <c r="Q50" s="159"/>
      <c r="R50" s="159"/>
      <c r="S50" s="159"/>
      <c r="T50" s="150"/>
      <c r="AC50" s="149"/>
    </row>
    <row r="51" spans="1:29" x14ac:dyDescent="0.25">
      <c r="A51" s="186"/>
      <c r="B51" s="159"/>
      <c r="C51" s="159"/>
      <c r="D51" s="159"/>
      <c r="F51" s="176"/>
      <c r="H51" s="159"/>
      <c r="I51" s="159"/>
      <c r="J51" s="160"/>
      <c r="K51" s="159"/>
      <c r="L51" s="159"/>
      <c r="M51" s="159"/>
      <c r="N51" s="159"/>
      <c r="O51" s="159"/>
      <c r="P51" s="159"/>
      <c r="Q51" s="159"/>
      <c r="R51" s="159"/>
      <c r="S51" s="159"/>
      <c r="T51" s="150"/>
      <c r="AC51" s="149"/>
    </row>
    <row r="52" spans="1:29" x14ac:dyDescent="0.25">
      <c r="A52" s="186"/>
      <c r="B52" s="159"/>
      <c r="C52" s="159"/>
      <c r="D52" s="159"/>
      <c r="F52" s="176"/>
      <c r="H52" s="159"/>
      <c r="I52" s="159"/>
      <c r="J52" s="160"/>
      <c r="K52" s="159"/>
      <c r="L52" s="159"/>
      <c r="M52" s="159"/>
      <c r="N52" s="159"/>
      <c r="O52" s="159"/>
      <c r="P52" s="159"/>
      <c r="Q52" s="159"/>
      <c r="R52" s="159"/>
      <c r="S52" s="159"/>
      <c r="T52" s="150"/>
      <c r="AC52" s="149"/>
    </row>
    <row r="53" spans="1:29" x14ac:dyDescent="0.25">
      <c r="A53" s="186"/>
      <c r="B53" s="159"/>
      <c r="C53" s="159"/>
      <c r="D53" s="159"/>
      <c r="F53" s="176"/>
      <c r="H53" s="159"/>
      <c r="I53" s="159"/>
      <c r="J53" s="160"/>
      <c r="K53" s="159"/>
      <c r="L53" s="159"/>
      <c r="M53" s="159"/>
      <c r="N53" s="159"/>
      <c r="O53" s="159"/>
      <c r="P53" s="159"/>
      <c r="Q53" s="159"/>
      <c r="R53" s="159"/>
      <c r="S53" s="159"/>
      <c r="T53" s="150"/>
      <c r="AC53" s="149"/>
    </row>
    <row r="54" spans="1:29" x14ac:dyDescent="0.25">
      <c r="A54" s="186"/>
      <c r="B54" s="159"/>
      <c r="C54" s="159"/>
      <c r="D54" s="159"/>
      <c r="F54" s="176"/>
      <c r="H54" s="159"/>
      <c r="I54" s="159"/>
      <c r="J54" s="160"/>
      <c r="K54" s="159"/>
      <c r="L54" s="159"/>
      <c r="M54" s="159"/>
      <c r="N54" s="159"/>
      <c r="O54" s="159"/>
      <c r="P54" s="159"/>
      <c r="Q54" s="159"/>
      <c r="R54" s="159"/>
      <c r="S54" s="159"/>
      <c r="T54" s="150"/>
      <c r="AC54" s="149"/>
    </row>
    <row r="55" spans="1:29" x14ac:dyDescent="0.25">
      <c r="A55" s="186"/>
      <c r="B55" s="159"/>
      <c r="C55" s="159"/>
      <c r="D55" s="159"/>
      <c r="F55" s="176"/>
      <c r="H55" s="159"/>
      <c r="I55" s="159"/>
      <c r="J55" s="160"/>
      <c r="K55" s="159"/>
      <c r="L55" s="159"/>
      <c r="M55" s="159"/>
      <c r="N55" s="159"/>
      <c r="O55" s="159"/>
      <c r="P55" s="159"/>
      <c r="Q55" s="159"/>
      <c r="R55" s="159"/>
      <c r="S55" s="159"/>
      <c r="T55" s="150"/>
      <c r="AC55" s="149"/>
    </row>
    <row r="56" spans="1:29" x14ac:dyDescent="0.25">
      <c r="A56" s="186"/>
      <c r="B56" s="159"/>
      <c r="C56" s="159"/>
      <c r="D56" s="159"/>
      <c r="F56" s="176"/>
      <c r="H56" s="159"/>
      <c r="I56" s="159"/>
      <c r="J56" s="160"/>
      <c r="K56" s="159"/>
      <c r="L56" s="159"/>
      <c r="M56" s="159"/>
      <c r="N56" s="159"/>
      <c r="O56" s="159"/>
      <c r="P56" s="159"/>
      <c r="Q56" s="159"/>
      <c r="R56" s="159"/>
      <c r="S56" s="159"/>
      <c r="T56" s="150"/>
      <c r="AC56" s="149"/>
    </row>
    <row r="57" spans="1:29" x14ac:dyDescent="0.25">
      <c r="A57" s="186"/>
      <c r="B57" s="159"/>
      <c r="C57" s="159"/>
      <c r="D57" s="159"/>
      <c r="F57" s="176"/>
      <c r="H57" s="159"/>
      <c r="I57" s="159"/>
      <c r="J57" s="160"/>
      <c r="K57" s="159"/>
      <c r="L57" s="159"/>
      <c r="M57" s="159"/>
      <c r="N57" s="159"/>
      <c r="O57" s="159"/>
      <c r="P57" s="159"/>
      <c r="Q57" s="159"/>
      <c r="R57" s="159"/>
      <c r="S57" s="159"/>
      <c r="T57" s="150"/>
      <c r="AC57" s="149"/>
    </row>
    <row r="58" spans="1:29" x14ac:dyDescent="0.25">
      <c r="A58" s="186"/>
      <c r="B58" s="159"/>
      <c r="C58" s="159"/>
      <c r="D58" s="159"/>
      <c r="F58" s="176"/>
      <c r="H58" s="159"/>
      <c r="I58" s="159"/>
      <c r="J58" s="160"/>
      <c r="K58" s="159"/>
      <c r="L58" s="159"/>
      <c r="M58" s="159"/>
      <c r="N58" s="159"/>
      <c r="O58" s="159"/>
      <c r="P58" s="159"/>
      <c r="Q58" s="159"/>
      <c r="R58" s="159"/>
      <c r="S58" s="159"/>
      <c r="T58" s="150"/>
      <c r="AC58" s="149"/>
    </row>
    <row r="59" spans="1:29" x14ac:dyDescent="0.25">
      <c r="A59" s="186"/>
      <c r="B59" s="159"/>
      <c r="C59" s="159"/>
      <c r="D59" s="159"/>
      <c r="F59" s="176"/>
      <c r="H59" s="159"/>
      <c r="I59" s="159"/>
      <c r="J59" s="160"/>
      <c r="K59" s="159"/>
      <c r="L59" s="159"/>
      <c r="M59" s="159"/>
      <c r="N59" s="159"/>
      <c r="O59" s="159"/>
      <c r="P59" s="159"/>
      <c r="Q59" s="159"/>
      <c r="R59" s="159"/>
      <c r="S59" s="159"/>
      <c r="T59" s="150"/>
      <c r="AC59" s="149"/>
    </row>
    <row r="60" spans="1:29" x14ac:dyDescent="0.25">
      <c r="A60" s="186"/>
      <c r="B60" s="159"/>
      <c r="C60" s="159"/>
      <c r="D60" s="159"/>
      <c r="F60" s="176"/>
      <c r="H60" s="159"/>
      <c r="I60" s="159"/>
      <c r="J60" s="160"/>
      <c r="K60" s="159"/>
      <c r="L60" s="159"/>
      <c r="M60" s="159"/>
      <c r="N60" s="159"/>
      <c r="O60" s="159"/>
      <c r="P60" s="159"/>
      <c r="Q60" s="159"/>
      <c r="R60" s="159"/>
      <c r="S60" s="159"/>
      <c r="T60" s="150"/>
      <c r="AC60" s="149"/>
    </row>
    <row r="61" spans="1:29" x14ac:dyDescent="0.25">
      <c r="A61" s="186"/>
      <c r="B61" s="159"/>
      <c r="C61" s="159"/>
      <c r="D61" s="159"/>
      <c r="F61" s="176"/>
      <c r="H61" s="159"/>
      <c r="I61" s="159"/>
      <c r="J61" s="160"/>
      <c r="K61" s="159"/>
      <c r="L61" s="159"/>
      <c r="M61" s="159"/>
      <c r="N61" s="159"/>
      <c r="O61" s="159"/>
      <c r="P61" s="159"/>
      <c r="Q61" s="159"/>
      <c r="R61" s="159"/>
      <c r="S61" s="159"/>
      <c r="T61" s="150"/>
      <c r="AC61" s="149"/>
    </row>
    <row r="62" spans="1:29" x14ac:dyDescent="0.25">
      <c r="A62" s="187" t="s">
        <v>12</v>
      </c>
      <c r="B62" s="159"/>
      <c r="C62" s="159"/>
      <c r="D62" s="159"/>
      <c r="F62" s="176"/>
      <c r="H62" s="159"/>
      <c r="I62" s="159"/>
      <c r="J62" s="160"/>
      <c r="K62" s="159"/>
      <c r="L62" s="159"/>
      <c r="M62" s="159"/>
      <c r="N62" s="159"/>
      <c r="O62" s="159"/>
      <c r="P62" s="159"/>
      <c r="Q62" s="159"/>
      <c r="R62" s="159"/>
      <c r="S62" s="159"/>
      <c r="T62" s="150"/>
      <c r="AC62" s="149"/>
    </row>
    <row r="63" spans="1:29" ht="15.75" thickBot="1" x14ac:dyDescent="0.3">
      <c r="A63" s="186"/>
      <c r="B63" s="159"/>
      <c r="C63" s="159"/>
      <c r="D63" s="159"/>
      <c r="F63" s="176"/>
      <c r="H63" s="159"/>
      <c r="I63" s="159"/>
      <c r="J63" s="160"/>
      <c r="K63" s="159"/>
      <c r="L63" s="159"/>
      <c r="M63" s="159"/>
      <c r="N63" s="159"/>
      <c r="O63" s="159"/>
      <c r="P63" s="159"/>
      <c r="Q63" s="159"/>
      <c r="R63" s="159"/>
      <c r="S63" s="159"/>
      <c r="T63" s="150"/>
      <c r="AC63" s="149"/>
    </row>
    <row r="64" spans="1:29" x14ac:dyDescent="0.25">
      <c r="A64" s="317" t="s">
        <v>13</v>
      </c>
      <c r="B64" s="318"/>
      <c r="C64" s="318"/>
      <c r="D64" s="319" t="s">
        <v>14</v>
      </c>
      <c r="E64" s="320"/>
      <c r="F64" s="321"/>
      <c r="H64" s="159"/>
      <c r="I64" s="159"/>
      <c r="J64" s="160"/>
      <c r="K64" s="159"/>
      <c r="L64" s="159"/>
      <c r="M64" s="159"/>
      <c r="N64" s="159"/>
      <c r="O64" s="159"/>
      <c r="P64" s="159"/>
      <c r="Q64" s="159"/>
      <c r="R64" s="159"/>
      <c r="S64" s="159"/>
      <c r="T64" s="150"/>
      <c r="AC64" s="149"/>
    </row>
    <row r="65" spans="1:29" x14ac:dyDescent="0.25">
      <c r="A65" s="322" t="s">
        <v>15</v>
      </c>
      <c r="B65" s="323"/>
      <c r="C65" s="324"/>
      <c r="D65" s="294" t="s">
        <v>98</v>
      </c>
      <c r="E65" s="325"/>
      <c r="F65" s="326"/>
      <c r="G65" s="188">
        <f>C21</f>
        <v>33500</v>
      </c>
      <c r="H65" s="189" t="s">
        <v>5</v>
      </c>
      <c r="I65" s="159"/>
      <c r="J65" s="160"/>
      <c r="K65" s="159"/>
      <c r="L65" s="159"/>
      <c r="M65" s="159"/>
      <c r="N65" s="159"/>
      <c r="O65" s="159"/>
      <c r="P65" s="159"/>
      <c r="Q65" s="159"/>
      <c r="R65" s="159"/>
      <c r="S65" s="159"/>
      <c r="T65" s="150"/>
      <c r="AC65" s="149"/>
    </row>
    <row r="66" spans="1:29" x14ac:dyDescent="0.25">
      <c r="A66" s="291" t="s">
        <v>16</v>
      </c>
      <c r="B66" s="292"/>
      <c r="C66" s="293"/>
      <c r="D66" s="294" t="s">
        <v>27</v>
      </c>
      <c r="E66" s="295"/>
      <c r="F66" s="296"/>
      <c r="G66" s="188">
        <f>C20</f>
        <v>10000</v>
      </c>
      <c r="H66" s="189" t="s">
        <v>5</v>
      </c>
      <c r="I66" s="159"/>
      <c r="J66" s="160"/>
      <c r="K66" s="159"/>
      <c r="L66" s="159"/>
      <c r="M66" s="159"/>
      <c r="N66" s="159"/>
      <c r="O66" s="159"/>
      <c r="P66" s="159"/>
      <c r="Q66" s="159"/>
      <c r="R66" s="159"/>
      <c r="S66" s="159"/>
      <c r="T66" s="150"/>
      <c r="AC66" s="149"/>
    </row>
    <row r="67" spans="1:29" ht="15.75" thickBot="1" x14ac:dyDescent="0.3">
      <c r="A67" s="297" t="s">
        <v>17</v>
      </c>
      <c r="B67" s="298"/>
      <c r="C67" s="299"/>
      <c r="D67" s="300" t="s">
        <v>126</v>
      </c>
      <c r="E67" s="301"/>
      <c r="F67" s="302"/>
      <c r="G67" s="188">
        <f>C19</f>
        <v>3598</v>
      </c>
      <c r="H67" s="189" t="s">
        <v>5</v>
      </c>
      <c r="I67" s="159"/>
      <c r="J67" s="160"/>
      <c r="K67" s="159"/>
      <c r="L67" s="159"/>
      <c r="M67" s="159"/>
      <c r="N67" s="159"/>
      <c r="O67" s="159"/>
      <c r="P67" s="159"/>
      <c r="Q67" s="159"/>
      <c r="R67" s="159"/>
      <c r="S67" s="159"/>
      <c r="T67" s="150"/>
      <c r="AC67" s="149"/>
    </row>
    <row r="68" spans="1:29" x14ac:dyDescent="0.25">
      <c r="A68" s="186"/>
      <c r="B68" s="159"/>
      <c r="C68" s="159"/>
      <c r="D68" s="159"/>
      <c r="F68" s="176"/>
      <c r="H68" s="159"/>
      <c r="I68" s="159"/>
      <c r="J68" s="160"/>
      <c r="K68" s="159"/>
      <c r="L68" s="159"/>
      <c r="M68" s="159"/>
      <c r="N68" s="159"/>
      <c r="O68" s="159"/>
      <c r="P68" s="159"/>
      <c r="Q68" s="159"/>
      <c r="R68" s="159"/>
      <c r="S68" s="159"/>
      <c r="T68" s="150"/>
      <c r="AC68" s="149"/>
    </row>
    <row r="69" spans="1:29" ht="18" x14ac:dyDescent="0.35">
      <c r="A69" s="187" t="s">
        <v>18</v>
      </c>
      <c r="B69" s="159"/>
      <c r="C69" s="159"/>
      <c r="D69" s="159"/>
      <c r="F69" s="176"/>
      <c r="H69" s="159"/>
      <c r="I69" s="159"/>
      <c r="J69" s="160"/>
      <c r="K69" s="159"/>
      <c r="L69" s="159"/>
      <c r="M69" s="159"/>
      <c r="N69" s="159"/>
      <c r="O69" s="159"/>
      <c r="P69" s="159"/>
      <c r="Q69" s="159"/>
      <c r="R69" s="159"/>
      <c r="S69" s="159"/>
      <c r="T69" s="150"/>
      <c r="AC69" s="149"/>
    </row>
    <row r="70" spans="1:29" x14ac:dyDescent="0.25">
      <c r="A70" s="187"/>
      <c r="B70" s="159"/>
      <c r="C70" s="159"/>
      <c r="D70" s="159"/>
      <c r="F70" s="176"/>
      <c r="H70" s="159"/>
      <c r="I70" s="159"/>
      <c r="J70" s="160"/>
      <c r="K70" s="159"/>
      <c r="L70" s="159"/>
      <c r="M70" s="159"/>
      <c r="N70" s="159"/>
      <c r="O70" s="159"/>
      <c r="P70" s="159"/>
      <c r="Q70" s="159"/>
      <c r="R70" s="159"/>
      <c r="S70" s="159"/>
      <c r="T70" s="150"/>
      <c r="AC70" s="149"/>
    </row>
    <row r="71" spans="1:29" x14ac:dyDescent="0.25">
      <c r="A71" s="187"/>
      <c r="B71" s="159"/>
      <c r="C71" s="159"/>
      <c r="D71" s="159"/>
      <c r="F71" s="176"/>
      <c r="H71" s="159"/>
      <c r="I71" s="159"/>
      <c r="J71" s="160"/>
      <c r="K71" s="159"/>
      <c r="L71" s="159"/>
      <c r="M71" s="159"/>
      <c r="N71" s="159"/>
      <c r="O71" s="159"/>
      <c r="P71" s="159"/>
      <c r="Q71" s="159"/>
      <c r="R71" s="159"/>
      <c r="S71" s="159"/>
      <c r="T71" s="150"/>
      <c r="AC71" s="149"/>
    </row>
    <row r="72" spans="1:29" x14ac:dyDescent="0.25">
      <c r="A72" s="187"/>
      <c r="B72" s="159"/>
      <c r="C72" s="159"/>
      <c r="D72" s="159"/>
      <c r="F72" s="176"/>
      <c r="H72" s="159"/>
      <c r="I72" s="159"/>
      <c r="J72" s="160"/>
      <c r="K72" s="159"/>
      <c r="L72" s="159"/>
      <c r="M72" s="159"/>
      <c r="N72" s="159"/>
      <c r="O72" s="159"/>
      <c r="P72" s="159"/>
      <c r="Q72" s="159"/>
      <c r="R72" s="159"/>
      <c r="S72" s="159"/>
      <c r="T72" s="150"/>
      <c r="AC72" s="149"/>
    </row>
    <row r="73" spans="1:29" x14ac:dyDescent="0.25">
      <c r="A73" s="187"/>
      <c r="B73" s="159"/>
      <c r="C73" s="159"/>
      <c r="D73" s="159"/>
      <c r="F73" s="176"/>
      <c r="H73" s="159"/>
      <c r="I73" s="159"/>
      <c r="J73" s="160"/>
      <c r="K73" s="159"/>
      <c r="L73" s="159"/>
      <c r="M73" s="159"/>
      <c r="N73" s="159"/>
      <c r="O73" s="159"/>
      <c r="P73" s="159"/>
      <c r="Q73" s="159"/>
      <c r="R73" s="159"/>
      <c r="S73" s="159"/>
      <c r="T73" s="150"/>
      <c r="AC73" s="149"/>
    </row>
    <row r="74" spans="1:29" x14ac:dyDescent="0.25">
      <c r="A74" s="187"/>
      <c r="B74" s="159"/>
      <c r="C74" s="159"/>
      <c r="D74" s="159"/>
      <c r="F74" s="176"/>
      <c r="H74" s="159"/>
      <c r="I74" s="159"/>
      <c r="J74" s="160"/>
      <c r="K74" s="159"/>
      <c r="L74" s="159"/>
      <c r="M74" s="159"/>
      <c r="N74" s="159"/>
      <c r="O74" s="159"/>
      <c r="P74" s="159"/>
      <c r="Q74" s="159"/>
      <c r="R74" s="159"/>
      <c r="S74" s="159"/>
      <c r="T74" s="150"/>
      <c r="AC74" s="149"/>
    </row>
    <row r="75" spans="1:29" x14ac:dyDescent="0.25">
      <c r="A75" s="190" t="s">
        <v>127</v>
      </c>
      <c r="B75" s="159"/>
      <c r="C75" s="159"/>
      <c r="D75" s="159"/>
      <c r="F75" s="176"/>
      <c r="H75" s="159"/>
      <c r="I75" s="159"/>
      <c r="J75" s="160"/>
      <c r="K75" s="159"/>
      <c r="L75" s="159"/>
      <c r="M75" s="159"/>
      <c r="N75" s="159"/>
      <c r="O75" s="159"/>
      <c r="P75" s="159"/>
      <c r="Q75" s="159"/>
      <c r="R75" s="159"/>
      <c r="S75" s="159"/>
      <c r="T75" s="150"/>
      <c r="AC75" s="149"/>
    </row>
    <row r="76" spans="1:29" ht="23.25" x14ac:dyDescent="0.35">
      <c r="A76" s="187" t="s">
        <v>19</v>
      </c>
      <c r="B76" s="159">
        <v>0.3</v>
      </c>
      <c r="C76" s="159"/>
      <c r="D76" s="191" t="s">
        <v>23</v>
      </c>
      <c r="E76" s="192">
        <f>((2*B76/B80)-1)/((1/(B77+B78))-(1/B79))</f>
        <v>23390.350608050976</v>
      </c>
      <c r="F76" s="193" t="s">
        <v>5</v>
      </c>
      <c r="H76" s="159"/>
      <c r="I76" s="159"/>
      <c r="J76" s="160"/>
      <c r="K76" s="159"/>
      <c r="L76" s="159"/>
      <c r="M76" s="159"/>
      <c r="N76" s="159"/>
      <c r="O76" s="159"/>
      <c r="P76" s="159"/>
      <c r="Q76" s="159"/>
      <c r="R76" s="159"/>
      <c r="S76" s="159"/>
      <c r="T76" s="150"/>
      <c r="AC76" s="149"/>
    </row>
    <row r="77" spans="1:29" x14ac:dyDescent="0.25">
      <c r="A77" s="187" t="s">
        <v>20</v>
      </c>
      <c r="B77" s="194">
        <f>C21</f>
        <v>33500</v>
      </c>
      <c r="C77" s="159"/>
      <c r="D77" s="195"/>
      <c r="E77" s="196"/>
      <c r="H77" s="159"/>
      <c r="I77" s="159"/>
      <c r="J77" s="160"/>
      <c r="K77" s="159"/>
      <c r="L77" s="159"/>
      <c r="M77" s="159"/>
      <c r="N77" s="159"/>
      <c r="O77" s="159"/>
      <c r="P77" s="159"/>
      <c r="Q77" s="159"/>
      <c r="R77" s="159"/>
      <c r="S77" s="159"/>
      <c r="T77" s="150"/>
      <c r="AC77" s="149"/>
    </row>
    <row r="78" spans="1:29" x14ac:dyDescent="0.25">
      <c r="A78" s="187" t="s">
        <v>21</v>
      </c>
      <c r="B78" s="197">
        <f>C36</f>
        <v>7598.1986197216047</v>
      </c>
      <c r="C78" s="159"/>
      <c r="D78" s="159"/>
      <c r="H78" s="159"/>
      <c r="I78" s="159"/>
      <c r="J78" s="160"/>
      <c r="K78" s="159"/>
      <c r="L78" s="159"/>
      <c r="M78" s="159"/>
      <c r="N78" s="159"/>
      <c r="O78" s="159"/>
      <c r="P78" s="159"/>
      <c r="Q78" s="159"/>
      <c r="R78" s="159"/>
      <c r="S78" s="159"/>
      <c r="T78" s="150"/>
      <c r="AC78" s="149"/>
    </row>
    <row r="79" spans="1:29" x14ac:dyDescent="0.25">
      <c r="A79" s="187" t="s">
        <v>22</v>
      </c>
      <c r="B79" s="194">
        <f>B78+G66</f>
        <v>17598.198619721603</v>
      </c>
      <c r="C79" s="159"/>
      <c r="D79" s="159"/>
      <c r="H79" s="159"/>
      <c r="I79" s="159"/>
      <c r="J79" s="160"/>
      <c r="K79" s="159"/>
      <c r="L79" s="159"/>
      <c r="M79" s="159"/>
      <c r="N79" s="159"/>
      <c r="O79" s="159"/>
      <c r="P79" s="159"/>
      <c r="Q79" s="159"/>
      <c r="R79" s="159"/>
      <c r="S79" s="159"/>
      <c r="T79" s="150"/>
      <c r="AC79" s="149"/>
    </row>
    <row r="80" spans="1:29" x14ac:dyDescent="0.25">
      <c r="A80" s="187" t="s">
        <v>24</v>
      </c>
      <c r="B80" s="159">
        <v>2.5</v>
      </c>
      <c r="C80" s="159"/>
      <c r="D80" s="159"/>
      <c r="H80" s="159"/>
      <c r="I80" s="159"/>
      <c r="J80" s="160"/>
      <c r="K80" s="159"/>
      <c r="L80" s="159"/>
      <c r="M80" s="159"/>
      <c r="N80" s="159"/>
      <c r="O80" s="159"/>
      <c r="P80" s="159"/>
      <c r="Q80" s="159"/>
      <c r="R80" s="159"/>
      <c r="S80" s="159"/>
      <c r="T80" s="150"/>
      <c r="AC80" s="149"/>
    </row>
    <row r="81" spans="1:29" x14ac:dyDescent="0.25">
      <c r="A81" s="187"/>
      <c r="B81" s="159"/>
      <c r="C81" s="159"/>
      <c r="D81" s="159"/>
      <c r="H81" s="159"/>
      <c r="I81" s="159"/>
      <c r="J81" s="160"/>
      <c r="K81" s="159"/>
      <c r="L81" s="159"/>
      <c r="M81" s="159"/>
      <c r="N81" s="159"/>
      <c r="O81" s="159"/>
      <c r="P81" s="159"/>
      <c r="Q81" s="159"/>
      <c r="R81" s="159"/>
      <c r="S81" s="159"/>
      <c r="T81" s="150"/>
      <c r="AC81" s="149"/>
    </row>
    <row r="82" spans="1:29" x14ac:dyDescent="0.25">
      <c r="A82" s="190" t="s">
        <v>75</v>
      </c>
      <c r="B82" s="159"/>
      <c r="C82" s="159"/>
      <c r="D82" s="159"/>
      <c r="H82" s="159"/>
      <c r="I82" s="159"/>
      <c r="J82" s="160"/>
      <c r="K82" s="159"/>
      <c r="L82" s="159"/>
      <c r="M82" s="159"/>
      <c r="N82" s="159"/>
      <c r="O82" s="159"/>
      <c r="P82" s="159"/>
      <c r="Q82" s="159"/>
      <c r="R82" s="159"/>
      <c r="S82" s="159"/>
      <c r="T82" s="150"/>
      <c r="AC82" s="149"/>
    </row>
    <row r="83" spans="1:29" ht="23.25" x14ac:dyDescent="0.35">
      <c r="A83" s="187" t="s">
        <v>19</v>
      </c>
      <c r="B83" s="159">
        <v>2.2000000000000002</v>
      </c>
      <c r="C83" s="159"/>
      <c r="D83" s="191" t="s">
        <v>23</v>
      </c>
      <c r="E83" s="192">
        <f>((2*B83/B87)-1)/((1/(B84+B85))-(1/B86))</f>
        <v>23390.350608050998</v>
      </c>
      <c r="F83" s="193" t="s">
        <v>5</v>
      </c>
      <c r="G83" s="328" t="s">
        <v>173</v>
      </c>
      <c r="H83" s="236"/>
      <c r="I83" s="236"/>
      <c r="J83" s="237"/>
      <c r="K83" s="159"/>
      <c r="L83" s="159"/>
      <c r="M83" s="159"/>
      <c r="N83" s="159"/>
      <c r="O83" s="159"/>
      <c r="P83" s="159"/>
      <c r="Q83" s="159"/>
      <c r="R83" s="159"/>
      <c r="S83" s="159"/>
      <c r="T83" s="150"/>
      <c r="AC83" s="149"/>
    </row>
    <row r="84" spans="1:29" ht="15.95" customHeight="1" x14ac:dyDescent="0.35">
      <c r="A84" s="187" t="s">
        <v>20</v>
      </c>
      <c r="B84" s="194">
        <f>C19</f>
        <v>3598</v>
      </c>
      <c r="C84" s="159"/>
      <c r="D84" s="191"/>
      <c r="E84" s="198"/>
      <c r="F84" s="176"/>
      <c r="H84" s="159"/>
      <c r="I84" s="159"/>
      <c r="J84" s="160"/>
      <c r="K84" s="159"/>
      <c r="L84" s="159"/>
      <c r="M84" s="159"/>
      <c r="N84" s="159"/>
      <c r="O84" s="159"/>
      <c r="P84" s="159"/>
      <c r="Q84" s="159"/>
      <c r="R84" s="159"/>
      <c r="S84" s="159"/>
      <c r="T84" s="150"/>
      <c r="AC84" s="149"/>
    </row>
    <row r="85" spans="1:29" x14ac:dyDescent="0.25">
      <c r="A85" s="187" t="s">
        <v>21</v>
      </c>
      <c r="B85" s="197">
        <f>C36</f>
        <v>7598.1986197216047</v>
      </c>
      <c r="C85" s="159"/>
      <c r="D85" s="159"/>
      <c r="F85" s="176"/>
      <c r="H85" s="159"/>
      <c r="I85" s="159"/>
      <c r="J85" s="160"/>
      <c r="K85" s="159"/>
      <c r="L85" s="159"/>
      <c r="M85" s="159"/>
      <c r="N85" s="159"/>
      <c r="O85" s="159"/>
      <c r="P85" s="159"/>
      <c r="Q85" s="159"/>
      <c r="R85" s="159"/>
      <c r="S85" s="159"/>
      <c r="T85" s="150"/>
      <c r="AC85" s="149"/>
    </row>
    <row r="86" spans="1:29" x14ac:dyDescent="0.25">
      <c r="A86" s="187" t="s">
        <v>22</v>
      </c>
      <c r="B86" s="194">
        <f>B85+G66</f>
        <v>17598.198619721603</v>
      </c>
      <c r="C86" s="159"/>
      <c r="D86" s="159"/>
      <c r="F86" s="176"/>
      <c r="H86" s="159"/>
      <c r="I86" s="159"/>
      <c r="J86" s="160"/>
      <c r="K86" s="159"/>
      <c r="L86" s="159"/>
      <c r="M86" s="159"/>
      <c r="N86" s="159"/>
      <c r="O86" s="159"/>
      <c r="P86" s="159"/>
      <c r="Q86" s="159"/>
      <c r="R86" s="159"/>
      <c r="S86" s="159"/>
      <c r="T86" s="150"/>
      <c r="AC86" s="149"/>
    </row>
    <row r="87" spans="1:29" x14ac:dyDescent="0.25">
      <c r="A87" s="187" t="s">
        <v>24</v>
      </c>
      <c r="B87" s="159">
        <v>2.5</v>
      </c>
      <c r="C87" s="159"/>
      <c r="D87" s="159"/>
      <c r="F87" s="176"/>
      <c r="H87" s="159"/>
      <c r="I87" s="159"/>
      <c r="J87" s="160"/>
      <c r="K87" s="159"/>
      <c r="L87" s="159"/>
      <c r="M87" s="159"/>
      <c r="N87" s="159"/>
      <c r="O87" s="159"/>
      <c r="P87" s="159"/>
      <c r="Q87" s="159"/>
      <c r="R87" s="159"/>
      <c r="S87" s="159"/>
      <c r="T87" s="150"/>
      <c r="AC87" s="149"/>
    </row>
    <row r="88" spans="1:29" x14ac:dyDescent="0.25">
      <c r="A88" s="187"/>
      <c r="B88" s="159"/>
      <c r="C88" s="159"/>
      <c r="D88" s="159"/>
      <c r="F88" s="176"/>
      <c r="H88" s="159"/>
      <c r="I88" s="159"/>
      <c r="J88" s="160"/>
      <c r="K88" s="159"/>
      <c r="L88" s="159"/>
      <c r="M88" s="159"/>
      <c r="N88" s="159"/>
      <c r="O88" s="159"/>
      <c r="P88" s="159"/>
      <c r="Q88" s="159"/>
      <c r="R88" s="159"/>
      <c r="S88" s="159"/>
      <c r="T88" s="150"/>
      <c r="AC88" s="149"/>
    </row>
    <row r="89" spans="1:29" x14ac:dyDescent="0.25">
      <c r="A89" s="187"/>
      <c r="B89" s="159"/>
      <c r="C89" s="159"/>
      <c r="D89" s="159"/>
      <c r="F89" s="176"/>
      <c r="H89" s="159"/>
      <c r="I89" s="159"/>
      <c r="J89" s="160"/>
      <c r="K89" s="159"/>
      <c r="L89" s="159"/>
      <c r="M89" s="159"/>
      <c r="N89" s="159"/>
      <c r="O89" s="159"/>
      <c r="P89" s="159"/>
      <c r="Q89" s="159"/>
      <c r="R89" s="159"/>
      <c r="S89" s="159"/>
      <c r="T89" s="150"/>
      <c r="AC89" s="149"/>
    </row>
    <row r="90" spans="1:29" x14ac:dyDescent="0.25">
      <c r="A90" s="187"/>
      <c r="B90" s="159"/>
      <c r="C90" s="159"/>
      <c r="D90" s="159"/>
      <c r="F90" s="176"/>
      <c r="H90" s="159"/>
      <c r="I90" s="159"/>
      <c r="J90" s="160"/>
      <c r="K90" s="159"/>
      <c r="L90" s="159"/>
      <c r="M90" s="159"/>
      <c r="N90" s="159"/>
      <c r="O90" s="159"/>
      <c r="P90" s="159"/>
      <c r="Q90" s="159"/>
      <c r="R90" s="159"/>
      <c r="S90" s="159"/>
      <c r="T90" s="150"/>
      <c r="AC90" s="149"/>
    </row>
    <row r="91" spans="1:29" x14ac:dyDescent="0.25">
      <c r="A91" s="187"/>
      <c r="B91" s="159"/>
      <c r="C91" s="159"/>
      <c r="D91" s="159"/>
      <c r="F91" s="176"/>
      <c r="H91" s="159"/>
      <c r="I91" s="159"/>
      <c r="J91" s="160"/>
      <c r="K91" s="159"/>
      <c r="L91" s="159"/>
      <c r="M91" s="159"/>
      <c r="N91" s="159"/>
      <c r="O91" s="159"/>
      <c r="P91" s="159"/>
      <c r="Q91" s="159"/>
      <c r="R91" s="159"/>
      <c r="S91" s="159"/>
      <c r="T91" s="150"/>
      <c r="AC91" s="149"/>
    </row>
    <row r="92" spans="1:29" x14ac:dyDescent="0.25">
      <c r="A92" s="187"/>
      <c r="B92" s="159"/>
      <c r="C92" s="159"/>
      <c r="D92" s="159"/>
      <c r="F92" s="176"/>
      <c r="H92" s="159"/>
      <c r="I92" s="159"/>
      <c r="J92" s="160"/>
      <c r="K92" s="159"/>
      <c r="L92" s="159"/>
      <c r="M92" s="159"/>
      <c r="N92" s="159"/>
      <c r="O92" s="159"/>
      <c r="P92" s="159"/>
      <c r="Q92" s="159"/>
      <c r="R92" s="159"/>
      <c r="S92" s="159"/>
      <c r="T92" s="150"/>
      <c r="AC92" s="149"/>
    </row>
    <row r="93" spans="1:29" x14ac:dyDescent="0.25">
      <c r="A93" s="187"/>
      <c r="B93" s="159"/>
      <c r="C93" s="159"/>
      <c r="D93" s="159"/>
      <c r="F93" s="176"/>
      <c r="H93" s="159"/>
      <c r="I93" s="159"/>
      <c r="J93" s="160"/>
      <c r="K93" s="159"/>
      <c r="L93" s="159"/>
      <c r="M93" s="159"/>
      <c r="N93" s="159"/>
      <c r="O93" s="159"/>
      <c r="P93" s="159"/>
      <c r="Q93" s="159"/>
      <c r="R93" s="159"/>
      <c r="S93" s="159"/>
      <c r="T93" s="150"/>
      <c r="AC93" s="149"/>
    </row>
    <row r="94" spans="1:29" ht="10.5" customHeight="1" x14ac:dyDescent="0.25">
      <c r="A94" s="186"/>
      <c r="B94" s="159"/>
      <c r="C94" s="159"/>
      <c r="D94" s="159"/>
      <c r="F94" s="176"/>
      <c r="H94" s="159"/>
      <c r="I94" s="159"/>
      <c r="J94" s="160"/>
      <c r="K94" s="159"/>
      <c r="L94" s="159"/>
      <c r="M94" s="159"/>
      <c r="N94" s="159"/>
      <c r="O94" s="159"/>
      <c r="P94" s="159"/>
      <c r="Q94" s="159"/>
      <c r="R94" s="159"/>
      <c r="S94" s="159"/>
      <c r="T94" s="150"/>
      <c r="AC94" s="149"/>
    </row>
    <row r="95" spans="1:29" ht="14.45" customHeight="1" thickBot="1" x14ac:dyDescent="0.3">
      <c r="A95" s="199"/>
      <c r="B95" s="200"/>
      <c r="C95" s="200"/>
      <c r="D95" s="200"/>
      <c r="E95" s="201"/>
      <c r="F95" s="202"/>
      <c r="G95" s="201"/>
      <c r="H95" s="200"/>
      <c r="I95" s="200"/>
      <c r="J95" s="203"/>
      <c r="K95" s="200"/>
      <c r="L95" s="200"/>
      <c r="M95" s="200"/>
      <c r="N95" s="200"/>
      <c r="O95" s="200"/>
      <c r="P95" s="200"/>
      <c r="Q95" s="200"/>
      <c r="R95" s="200"/>
      <c r="S95" s="200"/>
      <c r="T95" s="204"/>
      <c r="U95" s="201"/>
      <c r="V95" s="201"/>
      <c r="W95" s="201"/>
      <c r="X95" s="201"/>
      <c r="Y95" s="201"/>
      <c r="Z95" s="201"/>
      <c r="AA95" s="201"/>
      <c r="AB95" s="201"/>
      <c r="AC95" s="205"/>
    </row>
    <row r="96" spans="1:29" ht="14.45" customHeight="1" x14ac:dyDescent="0.25">
      <c r="A96" s="158"/>
      <c r="B96" s="159"/>
      <c r="C96" s="159"/>
      <c r="D96" s="159"/>
      <c r="F96" s="176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</row>
    <row r="97" spans="1:19" ht="14.45" customHeight="1" x14ac:dyDescent="0.25">
      <c r="A97" s="158"/>
      <c r="B97" s="159"/>
      <c r="C97" s="159"/>
      <c r="D97" s="159"/>
      <c r="F97" s="176"/>
      <c r="H97" s="206" t="s">
        <v>91</v>
      </c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</row>
    <row r="98" spans="1:19" ht="30.95" customHeight="1" x14ac:dyDescent="0.25">
      <c r="F98" s="207" t="s">
        <v>89</v>
      </c>
      <c r="H98" s="208" t="s">
        <v>90</v>
      </c>
      <c r="I98" s="207" t="s">
        <v>88</v>
      </c>
    </row>
    <row r="99" spans="1:19" x14ac:dyDescent="0.25">
      <c r="C99" s="208" t="s">
        <v>80</v>
      </c>
      <c r="D99" s="209">
        <v>50</v>
      </c>
      <c r="E99" s="143" t="s">
        <v>85</v>
      </c>
      <c r="F99" s="210">
        <v>2.2000000000000002</v>
      </c>
      <c r="H99" s="210">
        <v>0</v>
      </c>
      <c r="I99" s="226">
        <f>1.25-(D100-H99)*D103</f>
        <v>0.29999999999999982</v>
      </c>
    </row>
    <row r="100" spans="1:19" x14ac:dyDescent="0.25">
      <c r="C100" s="208" t="s">
        <v>83</v>
      </c>
      <c r="D100" s="209">
        <v>25</v>
      </c>
      <c r="E100" s="143" t="s">
        <v>85</v>
      </c>
      <c r="F100" s="210">
        <v>1.25</v>
      </c>
      <c r="H100" s="210">
        <v>5</v>
      </c>
      <c r="I100" s="226">
        <f>1.25-(D100-H100)*D103</f>
        <v>0.48999999999999988</v>
      </c>
    </row>
    <row r="101" spans="1:19" x14ac:dyDescent="0.25">
      <c r="C101" s="208" t="s">
        <v>82</v>
      </c>
      <c r="D101" s="209">
        <v>0</v>
      </c>
      <c r="E101" s="143" t="s">
        <v>85</v>
      </c>
      <c r="F101" s="210">
        <v>0.3</v>
      </c>
      <c r="H101" s="243">
        <v>10</v>
      </c>
      <c r="I101" s="244">
        <f>1.25-(D100-H101)*D103</f>
        <v>0.67999999999999994</v>
      </c>
    </row>
    <row r="102" spans="1:19" x14ac:dyDescent="0.25">
      <c r="C102" s="208" t="s">
        <v>84</v>
      </c>
      <c r="D102" s="209">
        <f>D99-D101</f>
        <v>50</v>
      </c>
      <c r="E102" s="143" t="s">
        <v>81</v>
      </c>
      <c r="F102" s="210"/>
      <c r="H102" s="210">
        <v>20</v>
      </c>
      <c r="I102" s="226">
        <f>1.25-(D100-H102)*D103</f>
        <v>1.06</v>
      </c>
    </row>
    <row r="103" spans="1:19" x14ac:dyDescent="0.25">
      <c r="C103" s="208" t="s">
        <v>86</v>
      </c>
      <c r="D103" s="211">
        <f>(F99-F101)/D102</f>
        <v>3.8000000000000006E-2</v>
      </c>
      <c r="E103" s="143" t="s">
        <v>38</v>
      </c>
      <c r="H103" s="241">
        <v>25</v>
      </c>
      <c r="I103" s="242">
        <f>1.25-(D100-H103)*D103</f>
        <v>1.25</v>
      </c>
    </row>
    <row r="104" spans="1:19" x14ac:dyDescent="0.25">
      <c r="C104" s="189"/>
      <c r="H104" s="210">
        <v>30</v>
      </c>
      <c r="I104" s="226">
        <f>1.25-(D100-H104)*D103</f>
        <v>1.44</v>
      </c>
    </row>
    <row r="105" spans="1:19" x14ac:dyDescent="0.25">
      <c r="B105" s="143" t="s">
        <v>87</v>
      </c>
      <c r="C105" s="189"/>
      <c r="H105" s="213">
        <v>35</v>
      </c>
      <c r="I105" s="227">
        <f>1.25-(D100-H105)*D103</f>
        <v>1.6300000000000001</v>
      </c>
    </row>
    <row r="106" spans="1:19" x14ac:dyDescent="0.25">
      <c r="C106" s="189"/>
      <c r="H106" s="243">
        <v>40</v>
      </c>
      <c r="I106" s="244">
        <f>1.25-(D100-H106)*D103</f>
        <v>1.82</v>
      </c>
    </row>
    <row r="107" spans="1:19" x14ac:dyDescent="0.25">
      <c r="C107" s="189"/>
      <c r="H107" s="210">
        <v>50</v>
      </c>
      <c r="I107" s="226">
        <f>1.25-(D100-H107)*D103</f>
        <v>2.2000000000000002</v>
      </c>
    </row>
    <row r="108" spans="1:19" ht="15.75" x14ac:dyDescent="0.25">
      <c r="C108" s="189"/>
      <c r="E108" s="214"/>
    </row>
    <row r="110" spans="1:19" ht="15.75" x14ac:dyDescent="0.25">
      <c r="E110" s="118" t="s">
        <v>143</v>
      </c>
    </row>
  </sheetData>
  <mergeCells count="11">
    <mergeCell ref="T1:AC2"/>
    <mergeCell ref="B41:G41"/>
    <mergeCell ref="A64:C64"/>
    <mergeCell ref="D64:F64"/>
    <mergeCell ref="A65:C65"/>
    <mergeCell ref="D65:F65"/>
    <mergeCell ref="A66:C66"/>
    <mergeCell ref="D66:F66"/>
    <mergeCell ref="A67:C67"/>
    <mergeCell ref="D67:F67"/>
    <mergeCell ref="A1:J2"/>
  </mergeCells>
  <hyperlinks>
    <hyperlink ref="F17" r:id="rId1" xr:uid="{E7F43FE6-2056-4702-8E17-6D944D1428ED}"/>
  </hyperlink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0B3D-CF7F-4220-8517-664347B39AFA}">
  <dimension ref="A1:AC110"/>
  <sheetViews>
    <sheetView zoomScaleNormal="100" workbookViewId="0">
      <selection activeCell="K1" sqref="K1"/>
    </sheetView>
  </sheetViews>
  <sheetFormatPr defaultColWidth="8.28515625" defaultRowHeight="15" x14ac:dyDescent="0.25"/>
  <cols>
    <col min="1" max="1" width="9.85546875" style="143" bestFit="1" customWidth="1"/>
    <col min="2" max="2" width="10.140625" style="143" customWidth="1"/>
    <col min="3" max="3" width="11" style="143" customWidth="1"/>
    <col min="4" max="4" width="8.28515625" style="143"/>
    <col min="5" max="5" width="12.140625" style="143" bestFit="1" customWidth="1"/>
    <col min="6" max="6" width="15.5703125" style="143" customWidth="1"/>
    <col min="7" max="7" width="15.7109375" style="143" customWidth="1"/>
    <col min="8" max="8" width="8.28515625" style="143"/>
    <col min="9" max="9" width="12.42578125" style="143" customWidth="1"/>
    <col min="10" max="10" width="18.42578125" style="143" customWidth="1"/>
    <col min="11" max="19" width="12.7109375" style="143" customWidth="1"/>
    <col min="20" max="16384" width="8.28515625" style="143"/>
  </cols>
  <sheetData>
    <row r="1" spans="1:29" ht="14.45" customHeight="1" x14ac:dyDescent="0.25">
      <c r="A1" s="303" t="s">
        <v>0</v>
      </c>
      <c r="B1" s="304"/>
      <c r="C1" s="304"/>
      <c r="D1" s="304"/>
      <c r="E1" s="304"/>
      <c r="F1" s="304"/>
      <c r="G1" s="304"/>
      <c r="H1" s="304"/>
      <c r="I1" s="304"/>
      <c r="J1" s="305"/>
      <c r="K1" s="142"/>
      <c r="L1" s="142"/>
      <c r="M1" s="142"/>
      <c r="N1" s="142"/>
      <c r="O1" s="142"/>
      <c r="P1" s="142"/>
      <c r="Q1" s="142"/>
      <c r="R1" s="142"/>
      <c r="S1" s="142"/>
      <c r="T1" s="309" t="s">
        <v>25</v>
      </c>
      <c r="U1" s="310"/>
      <c r="V1" s="310"/>
      <c r="W1" s="310"/>
      <c r="X1" s="310"/>
      <c r="Y1" s="310"/>
      <c r="Z1" s="310"/>
      <c r="AA1" s="310"/>
      <c r="AB1" s="310"/>
      <c r="AC1" s="311"/>
    </row>
    <row r="2" spans="1:29" ht="14.45" customHeight="1" x14ac:dyDescent="0.25">
      <c r="A2" s="306"/>
      <c r="B2" s="307"/>
      <c r="C2" s="307"/>
      <c r="D2" s="307"/>
      <c r="E2" s="307"/>
      <c r="F2" s="307"/>
      <c r="G2" s="307"/>
      <c r="H2" s="307"/>
      <c r="I2" s="307"/>
      <c r="J2" s="308"/>
      <c r="K2" s="145"/>
      <c r="L2" s="145"/>
      <c r="M2" s="229" t="s">
        <v>144</v>
      </c>
      <c r="N2" s="145"/>
      <c r="O2" s="145"/>
      <c r="P2" s="145"/>
      <c r="Q2" s="145"/>
      <c r="R2" s="145"/>
      <c r="S2" s="145"/>
      <c r="T2" s="312"/>
      <c r="U2" s="313"/>
      <c r="V2" s="313"/>
      <c r="W2" s="313"/>
      <c r="X2" s="313"/>
      <c r="Y2" s="313"/>
      <c r="Z2" s="313"/>
      <c r="AA2" s="313"/>
      <c r="AB2" s="313"/>
      <c r="AC2" s="314"/>
    </row>
    <row r="3" spans="1:29" ht="14.45" customHeight="1" x14ac:dyDescent="0.25">
      <c r="A3" s="144"/>
      <c r="B3" s="145"/>
      <c r="C3" s="145"/>
      <c r="D3" s="145"/>
      <c r="E3" s="145"/>
      <c r="F3" s="145"/>
      <c r="G3" s="145"/>
      <c r="H3" s="145"/>
      <c r="I3" s="145"/>
      <c r="J3" s="146"/>
      <c r="K3" s="145"/>
      <c r="L3" s="145"/>
      <c r="M3" s="145"/>
      <c r="N3" s="145"/>
      <c r="O3" s="145"/>
      <c r="P3" s="145"/>
      <c r="Q3" s="145"/>
      <c r="R3" s="145"/>
      <c r="S3" s="145"/>
      <c r="T3" s="144"/>
      <c r="U3" s="145"/>
      <c r="V3" s="145"/>
      <c r="W3" s="145"/>
      <c r="X3" s="145"/>
      <c r="Y3" s="145"/>
      <c r="Z3" s="145"/>
      <c r="AA3" s="145"/>
      <c r="AB3" s="145"/>
      <c r="AC3" s="146"/>
    </row>
    <row r="4" spans="1:29" ht="14.45" customHeight="1" x14ac:dyDescent="0.25">
      <c r="A4" s="144"/>
      <c r="B4" s="145"/>
      <c r="C4" s="145"/>
      <c r="D4" s="145"/>
      <c r="E4" s="145"/>
      <c r="F4" s="145"/>
      <c r="G4" s="145"/>
      <c r="H4" s="145"/>
      <c r="I4" s="145"/>
      <c r="J4" s="146"/>
      <c r="K4" s="145"/>
      <c r="L4" s="145"/>
      <c r="M4" s="145"/>
      <c r="N4" s="145"/>
      <c r="O4" s="145"/>
      <c r="P4" s="145"/>
      <c r="Q4" s="145"/>
      <c r="R4" s="145"/>
      <c r="S4" s="145"/>
      <c r="T4" s="144"/>
      <c r="U4" s="145"/>
      <c r="V4" s="145"/>
      <c r="W4" s="145"/>
      <c r="X4" s="145"/>
      <c r="Y4" s="145"/>
      <c r="Z4" s="145"/>
      <c r="AA4" s="145"/>
      <c r="AB4" s="145"/>
      <c r="AC4" s="146"/>
    </row>
    <row r="5" spans="1:29" ht="14.45" customHeight="1" x14ac:dyDescent="0.25">
      <c r="A5" s="144"/>
      <c r="B5" s="145"/>
      <c r="C5" s="145"/>
      <c r="D5" s="145"/>
      <c r="E5" s="145"/>
      <c r="F5" s="145"/>
      <c r="G5" s="145"/>
      <c r="H5" s="145"/>
      <c r="I5" s="145"/>
      <c r="J5" s="146"/>
      <c r="K5" s="145"/>
      <c r="L5" s="145"/>
      <c r="M5" s="145"/>
      <c r="N5" s="145"/>
      <c r="O5" s="145"/>
      <c r="P5" s="145"/>
      <c r="Q5" s="145"/>
      <c r="R5" s="145"/>
      <c r="S5" s="145"/>
      <c r="T5" s="144"/>
      <c r="U5" s="145"/>
      <c r="V5" s="145"/>
      <c r="W5" s="145"/>
      <c r="X5" s="145"/>
      <c r="Y5" s="145"/>
      <c r="Z5" s="145"/>
      <c r="AA5" s="145"/>
      <c r="AB5" s="145"/>
      <c r="AC5" s="146"/>
    </row>
    <row r="6" spans="1:29" ht="14.45" customHeight="1" x14ac:dyDescent="0.25">
      <c r="A6" s="144"/>
      <c r="B6" s="145"/>
      <c r="C6" s="145"/>
      <c r="D6" s="145"/>
      <c r="E6" s="145"/>
      <c r="F6" s="145"/>
      <c r="G6" s="145"/>
      <c r="H6" s="145"/>
      <c r="I6" s="145"/>
      <c r="J6" s="146"/>
      <c r="K6" s="145"/>
      <c r="L6" s="145"/>
      <c r="M6" s="145"/>
      <c r="N6" s="145"/>
      <c r="O6" s="145"/>
      <c r="P6" s="145"/>
      <c r="Q6" s="145"/>
      <c r="R6" s="145"/>
      <c r="S6" s="145"/>
      <c r="T6" s="144"/>
      <c r="U6" s="145"/>
      <c r="V6" s="145"/>
      <c r="W6" s="145"/>
      <c r="X6" s="145"/>
      <c r="Y6" s="145"/>
      <c r="Z6" s="145"/>
      <c r="AA6" s="145"/>
      <c r="AB6" s="145"/>
      <c r="AC6" s="146"/>
    </row>
    <row r="7" spans="1:29" ht="14.45" customHeight="1" x14ac:dyDescent="0.25">
      <c r="A7" s="144"/>
      <c r="B7" s="145"/>
      <c r="C7" s="145"/>
      <c r="D7" s="145"/>
      <c r="E7" s="145"/>
      <c r="F7" s="145"/>
      <c r="G7" s="145"/>
      <c r="H7" s="145"/>
      <c r="I7" s="145"/>
      <c r="J7" s="146"/>
      <c r="K7" s="145"/>
      <c r="L7" s="145"/>
      <c r="M7" s="145"/>
      <c r="N7" s="145"/>
      <c r="O7" s="145"/>
      <c r="P7" s="145"/>
      <c r="Q7" s="145"/>
      <c r="R7" s="145"/>
      <c r="S7" s="145"/>
      <c r="T7" s="144"/>
      <c r="U7" s="145"/>
      <c r="V7" s="145"/>
      <c r="W7" s="145"/>
      <c r="X7" s="145"/>
      <c r="Y7" s="145"/>
      <c r="Z7" s="145"/>
      <c r="AA7" s="145"/>
      <c r="AB7" s="145"/>
      <c r="AC7" s="146"/>
    </row>
    <row r="8" spans="1:29" ht="14.4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  <c r="K8" s="145"/>
      <c r="L8" s="145"/>
      <c r="M8" s="145"/>
      <c r="N8" s="145"/>
      <c r="O8" s="145"/>
      <c r="P8" s="145"/>
      <c r="Q8" s="145"/>
      <c r="R8" s="145"/>
      <c r="S8" s="145"/>
      <c r="T8" s="144"/>
      <c r="U8" s="145"/>
      <c r="V8" s="145"/>
      <c r="W8" s="145"/>
      <c r="X8" s="145"/>
      <c r="Y8" s="145"/>
      <c r="Z8" s="145"/>
      <c r="AA8" s="145"/>
      <c r="AB8" s="145"/>
      <c r="AC8" s="146"/>
    </row>
    <row r="9" spans="1:29" ht="14.45" customHeight="1" x14ac:dyDescent="0.25">
      <c r="A9" s="144"/>
      <c r="B9" s="145"/>
      <c r="C9" s="145"/>
      <c r="D9" s="145"/>
      <c r="E9" s="145"/>
      <c r="F9" s="145"/>
      <c r="G9" s="145"/>
      <c r="H9" s="145"/>
      <c r="I9" s="145"/>
      <c r="J9" s="146"/>
      <c r="K9" s="145"/>
      <c r="L9" s="145"/>
      <c r="M9" s="145"/>
      <c r="N9" s="145"/>
      <c r="O9" s="145"/>
      <c r="P9" s="145"/>
      <c r="Q9" s="145"/>
      <c r="R9" s="145"/>
      <c r="S9" s="145"/>
      <c r="T9" s="144"/>
      <c r="U9" s="145"/>
      <c r="V9" s="145"/>
      <c r="W9" s="145"/>
      <c r="X9" s="145"/>
      <c r="Y9" s="145"/>
      <c r="Z9" s="145"/>
      <c r="AA9" s="145"/>
      <c r="AB9" s="145"/>
      <c r="AC9" s="146"/>
    </row>
    <row r="10" spans="1:29" ht="14.4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145"/>
      <c r="L10" s="145"/>
      <c r="M10" s="145"/>
      <c r="N10" s="145"/>
      <c r="O10" s="145"/>
      <c r="P10" s="145"/>
      <c r="Q10" s="145"/>
      <c r="R10" s="145"/>
      <c r="S10" s="145"/>
      <c r="T10" s="144"/>
      <c r="U10" s="145"/>
      <c r="V10" s="145"/>
      <c r="W10" s="145"/>
      <c r="X10" s="145"/>
      <c r="Y10" s="145"/>
      <c r="Z10" s="145"/>
      <c r="AA10" s="145"/>
      <c r="AB10" s="145"/>
      <c r="AC10" s="146"/>
    </row>
    <row r="11" spans="1:29" ht="14.4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145"/>
      <c r="L11" s="145"/>
      <c r="M11" s="145"/>
      <c r="N11" s="145"/>
      <c r="O11" s="145"/>
      <c r="P11" s="145"/>
      <c r="Q11" s="145"/>
      <c r="R11" s="145"/>
      <c r="S11" s="145"/>
      <c r="T11" s="144"/>
      <c r="U11" s="145"/>
      <c r="V11" s="145"/>
      <c r="W11" s="145"/>
      <c r="X11" s="145"/>
      <c r="Y11" s="145"/>
      <c r="Z11" s="145"/>
      <c r="AA11" s="145"/>
      <c r="AB11" s="145"/>
      <c r="AC11" s="146"/>
    </row>
    <row r="12" spans="1:29" ht="14.45" customHeight="1" x14ac:dyDescent="0.25">
      <c r="A12" s="144"/>
      <c r="B12" s="145"/>
      <c r="C12" s="145"/>
      <c r="D12" s="145"/>
      <c r="E12" s="145"/>
      <c r="F12" s="145"/>
      <c r="G12" s="145"/>
      <c r="H12" s="145"/>
      <c r="I12" s="145"/>
      <c r="J12" s="146"/>
      <c r="K12" s="145"/>
      <c r="L12" s="145"/>
      <c r="M12" s="145"/>
      <c r="N12" s="145"/>
      <c r="O12" s="145"/>
      <c r="P12" s="145"/>
      <c r="Q12" s="145"/>
      <c r="R12" s="145"/>
      <c r="S12" s="145"/>
      <c r="T12" s="144"/>
      <c r="U12" s="145"/>
      <c r="V12" s="145"/>
      <c r="W12" s="145"/>
      <c r="X12" s="145"/>
      <c r="Y12" s="145"/>
      <c r="Z12" s="145"/>
      <c r="AA12" s="145"/>
      <c r="AB12" s="145"/>
      <c r="AC12" s="146"/>
    </row>
    <row r="13" spans="1:29" ht="14.45" customHeight="1" x14ac:dyDescent="0.35">
      <c r="A13" s="225" t="s">
        <v>139</v>
      </c>
      <c r="B13" s="145"/>
      <c r="H13" s="145"/>
      <c r="I13" s="145"/>
      <c r="J13" s="146"/>
      <c r="K13" s="145"/>
      <c r="L13" s="145"/>
      <c r="M13" s="145"/>
      <c r="N13" s="145"/>
      <c r="O13" s="145"/>
      <c r="P13" s="145"/>
      <c r="Q13" s="145"/>
      <c r="R13" s="145"/>
      <c r="S13" s="145"/>
      <c r="T13" s="144"/>
      <c r="U13" s="145"/>
      <c r="V13" s="145"/>
      <c r="W13" s="145"/>
      <c r="X13" s="145"/>
      <c r="Y13" s="145"/>
      <c r="Z13" s="145"/>
      <c r="AA13" s="145"/>
      <c r="AB13" s="145"/>
      <c r="AC13" s="146"/>
    </row>
    <row r="14" spans="1:29" ht="14.45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5"/>
      <c r="J14" s="149"/>
      <c r="T14" s="150"/>
      <c r="AC14" s="149"/>
    </row>
    <row r="15" spans="1:29" ht="14.45" customHeight="1" x14ac:dyDescent="0.25">
      <c r="A15" s="144"/>
      <c r="B15" s="145"/>
      <c r="C15" s="145"/>
      <c r="D15" s="145"/>
      <c r="E15" s="145"/>
      <c r="F15" s="147" t="s">
        <v>124</v>
      </c>
      <c r="G15" s="148"/>
      <c r="H15" s="148"/>
      <c r="I15" s="145"/>
      <c r="J15" s="149"/>
      <c r="T15" s="150"/>
      <c r="AC15" s="149"/>
    </row>
    <row r="16" spans="1:29" ht="14.45" customHeight="1" x14ac:dyDescent="0.25">
      <c r="A16" s="144"/>
      <c r="B16" s="145"/>
      <c r="C16" s="145"/>
      <c r="F16" s="151" t="s">
        <v>78</v>
      </c>
      <c r="G16" s="145"/>
      <c r="H16" s="145"/>
      <c r="I16" s="145"/>
      <c r="J16" s="149"/>
      <c r="T16" s="150"/>
      <c r="AC16" s="149"/>
    </row>
    <row r="17" spans="1:29" ht="14.45" customHeight="1" x14ac:dyDescent="0.25">
      <c r="A17" s="144"/>
      <c r="B17" s="145"/>
      <c r="C17" s="145"/>
      <c r="D17" s="145"/>
      <c r="E17" s="145"/>
      <c r="F17" s="152" t="s">
        <v>77</v>
      </c>
      <c r="G17" s="145"/>
      <c r="H17" s="145"/>
      <c r="I17" s="145"/>
      <c r="J17" s="149"/>
      <c r="T17" s="150"/>
      <c r="AC17" s="149"/>
    </row>
    <row r="18" spans="1:29" ht="14.45" customHeight="1" thickBot="1" x14ac:dyDescent="0.3">
      <c r="A18" s="144"/>
      <c r="B18" s="145"/>
      <c r="C18" s="145"/>
      <c r="D18" s="145"/>
      <c r="E18" s="145"/>
      <c r="F18" s="145"/>
      <c r="G18" s="145"/>
      <c r="H18" s="145"/>
      <c r="I18" s="145"/>
      <c r="J18" s="149"/>
      <c r="T18" s="150"/>
      <c r="AC18" s="149"/>
    </row>
    <row r="19" spans="1:29" ht="18.75" thickTop="1" x14ac:dyDescent="0.35">
      <c r="A19" s="153" t="s">
        <v>4</v>
      </c>
      <c r="B19" s="154" t="s">
        <v>1</v>
      </c>
      <c r="C19" s="155">
        <v>8042</v>
      </c>
      <c r="D19" s="156" t="s">
        <v>5</v>
      </c>
      <c r="E19" s="157" t="s">
        <v>161</v>
      </c>
      <c r="G19" s="158"/>
      <c r="H19" s="159"/>
      <c r="I19" s="159"/>
      <c r="J19" s="160"/>
      <c r="K19" s="159"/>
      <c r="L19" s="159"/>
      <c r="M19" s="159"/>
      <c r="N19" s="159"/>
      <c r="O19" s="159"/>
      <c r="P19" s="159"/>
      <c r="Q19" s="159"/>
      <c r="R19" s="159"/>
      <c r="S19" s="159"/>
      <c r="T19" s="150"/>
      <c r="AC19" s="149"/>
    </row>
    <row r="20" spans="1:29" ht="18" x14ac:dyDescent="0.35">
      <c r="A20" s="161" t="s">
        <v>3</v>
      </c>
      <c r="B20" s="162" t="s">
        <v>1</v>
      </c>
      <c r="C20" s="163">
        <v>10000</v>
      </c>
      <c r="D20" s="164" t="s">
        <v>5</v>
      </c>
      <c r="E20" s="157" t="s">
        <v>96</v>
      </c>
      <c r="G20" s="158"/>
      <c r="H20" s="159"/>
      <c r="I20" s="159"/>
      <c r="J20" s="160"/>
      <c r="K20" s="159"/>
      <c r="L20" s="159"/>
      <c r="M20" s="159"/>
      <c r="N20" s="159"/>
      <c r="O20" s="159"/>
      <c r="P20" s="159"/>
      <c r="Q20" s="159"/>
      <c r="R20" s="159"/>
      <c r="S20" s="159"/>
      <c r="T20" s="150"/>
      <c r="AC20" s="149"/>
    </row>
    <row r="21" spans="1:29" ht="18.75" thickBot="1" x14ac:dyDescent="0.4">
      <c r="A21" s="165" t="s">
        <v>2</v>
      </c>
      <c r="B21" s="166" t="s">
        <v>1</v>
      </c>
      <c r="C21" s="167">
        <v>12530</v>
      </c>
      <c r="D21" s="168" t="s">
        <v>5</v>
      </c>
      <c r="E21" s="157" t="s">
        <v>162</v>
      </c>
      <c r="G21" s="158"/>
      <c r="H21" s="159"/>
      <c r="I21" s="159"/>
      <c r="J21" s="160"/>
      <c r="K21" s="159"/>
      <c r="L21" s="159"/>
      <c r="M21" s="159"/>
      <c r="N21" s="159"/>
      <c r="O21" s="159"/>
      <c r="P21" s="159"/>
      <c r="Q21" s="159"/>
      <c r="R21" s="159"/>
      <c r="S21" s="159"/>
      <c r="T21" s="150"/>
      <c r="AC21" s="149"/>
    </row>
    <row r="22" spans="1:29" ht="15.75" thickTop="1" x14ac:dyDescent="0.25">
      <c r="A22" s="169"/>
      <c r="B22" s="157"/>
      <c r="E22" s="157"/>
      <c r="G22" s="170"/>
      <c r="J22" s="149"/>
      <c r="T22" s="150"/>
      <c r="AC22" s="149"/>
    </row>
    <row r="23" spans="1:29" x14ac:dyDescent="0.25">
      <c r="A23" s="171" t="s">
        <v>8</v>
      </c>
      <c r="B23" s="157"/>
      <c r="E23" s="157"/>
      <c r="G23" s="170"/>
      <c r="J23" s="149"/>
      <c r="T23" s="150"/>
      <c r="AC23" s="149"/>
    </row>
    <row r="24" spans="1:29" x14ac:dyDescent="0.25">
      <c r="A24" s="171" t="s">
        <v>9</v>
      </c>
      <c r="B24" s="157"/>
      <c r="E24" s="157"/>
      <c r="G24" s="170"/>
      <c r="J24" s="149"/>
      <c r="T24" s="150"/>
      <c r="AC24" s="149"/>
    </row>
    <row r="25" spans="1:29" x14ac:dyDescent="0.25">
      <c r="A25" s="171"/>
      <c r="B25" s="157"/>
      <c r="E25" s="157"/>
      <c r="G25" s="170"/>
      <c r="J25" s="149"/>
      <c r="T25" s="150"/>
      <c r="AC25" s="149"/>
    </row>
    <row r="26" spans="1:29" x14ac:dyDescent="0.25">
      <c r="A26" s="171"/>
      <c r="B26" s="157"/>
      <c r="E26" s="157"/>
      <c r="G26" s="170"/>
      <c r="J26" s="149"/>
      <c r="T26" s="150"/>
      <c r="AC26" s="149"/>
    </row>
    <row r="27" spans="1:29" x14ac:dyDescent="0.25">
      <c r="A27" s="171"/>
      <c r="B27" s="157"/>
      <c r="E27" s="157"/>
      <c r="G27" s="170"/>
      <c r="J27" s="149"/>
      <c r="T27" s="150"/>
      <c r="AC27" s="149"/>
    </row>
    <row r="28" spans="1:29" x14ac:dyDescent="0.25">
      <c r="A28" s="171"/>
      <c r="B28" s="157"/>
      <c r="E28" s="157"/>
      <c r="G28" s="170"/>
      <c r="J28" s="149"/>
      <c r="T28" s="150"/>
      <c r="AC28" s="149"/>
    </row>
    <row r="29" spans="1:29" x14ac:dyDescent="0.25">
      <c r="A29" s="171"/>
      <c r="B29" s="157"/>
      <c r="E29" s="157"/>
      <c r="G29" s="170"/>
      <c r="J29" s="149"/>
      <c r="T29" s="150"/>
      <c r="AC29" s="149"/>
    </row>
    <row r="30" spans="1:29" x14ac:dyDescent="0.25">
      <c r="A30" s="169"/>
      <c r="B30" s="157"/>
      <c r="E30" s="157"/>
      <c r="G30" s="170"/>
      <c r="J30" s="149"/>
      <c r="T30" s="150"/>
      <c r="AC30" s="149"/>
    </row>
    <row r="31" spans="1:29" ht="18" x14ac:dyDescent="0.35">
      <c r="A31" s="172" t="s">
        <v>10</v>
      </c>
      <c r="B31" s="157"/>
      <c r="J31" s="149"/>
      <c r="T31" s="150"/>
      <c r="AC31" s="149"/>
    </row>
    <row r="32" spans="1:29" x14ac:dyDescent="0.25">
      <c r="A32" s="150"/>
      <c r="B32" s="157"/>
      <c r="J32" s="149"/>
      <c r="T32" s="150"/>
      <c r="AC32" s="149"/>
    </row>
    <row r="33" spans="1:29" x14ac:dyDescent="0.25">
      <c r="A33" s="150"/>
      <c r="B33" s="157"/>
      <c r="J33" s="149"/>
      <c r="T33" s="150"/>
      <c r="AC33" s="149"/>
    </row>
    <row r="34" spans="1:29" x14ac:dyDescent="0.25">
      <c r="A34" s="150"/>
      <c r="J34" s="149"/>
      <c r="T34" s="150"/>
      <c r="AC34" s="149"/>
    </row>
    <row r="35" spans="1:29" x14ac:dyDescent="0.25">
      <c r="A35" s="150"/>
      <c r="J35" s="149"/>
      <c r="T35" s="150"/>
      <c r="AC35" s="149"/>
    </row>
    <row r="36" spans="1:29" ht="26.25" x14ac:dyDescent="0.45">
      <c r="A36" s="173" t="s">
        <v>26</v>
      </c>
      <c r="B36" s="174" t="s">
        <v>1</v>
      </c>
      <c r="C36" s="175">
        <f>(C19*C20+C20*C21-(2*C19*C21))/(C19+C21-(2*C20))</f>
        <v>7320.7692307692305</v>
      </c>
      <c r="D36" s="174" t="s">
        <v>5</v>
      </c>
      <c r="E36" s="232" t="s">
        <v>163</v>
      </c>
      <c r="F36" s="158"/>
      <c r="G36" s="158"/>
      <c r="H36" s="158"/>
      <c r="I36" s="158"/>
      <c r="J36" s="149"/>
      <c r="T36" s="150"/>
      <c r="AC36" s="149"/>
    </row>
    <row r="37" spans="1:29" x14ac:dyDescent="0.25">
      <c r="A37" s="171"/>
      <c r="B37" s="159"/>
      <c r="C37" s="159"/>
      <c r="D37" s="159"/>
      <c r="F37" s="176"/>
      <c r="G37" s="158"/>
      <c r="H37" s="158"/>
      <c r="I37" s="158"/>
      <c r="J37" s="160"/>
      <c r="K37" s="159"/>
      <c r="L37" s="159"/>
      <c r="M37" s="159"/>
      <c r="N37" s="159"/>
      <c r="O37" s="159"/>
      <c r="P37" s="159"/>
      <c r="Q37" s="159"/>
      <c r="R37" s="159"/>
      <c r="S37" s="159"/>
      <c r="T37" s="150"/>
      <c r="AC37" s="149"/>
    </row>
    <row r="38" spans="1:29" ht="15.75" x14ac:dyDescent="0.25">
      <c r="A38" s="177" t="s">
        <v>164</v>
      </c>
      <c r="B38" s="178"/>
      <c r="C38" s="178"/>
      <c r="D38" s="178"/>
      <c r="E38" s="179"/>
      <c r="F38" s="176"/>
      <c r="H38" s="159"/>
      <c r="I38" s="159"/>
      <c r="J38" s="160"/>
      <c r="K38" s="159"/>
      <c r="L38" s="159"/>
      <c r="M38" s="159"/>
      <c r="N38" s="159"/>
      <c r="O38" s="159"/>
      <c r="P38" s="159"/>
      <c r="Q38" s="159"/>
      <c r="R38" s="159"/>
      <c r="S38" s="159"/>
      <c r="T38" s="150"/>
      <c r="AC38" s="149"/>
    </row>
    <row r="39" spans="1:29" x14ac:dyDescent="0.25">
      <c r="A39" s="177" t="s">
        <v>11</v>
      </c>
      <c r="B39" s="178"/>
      <c r="C39" s="178"/>
      <c r="D39" s="178"/>
      <c r="E39" s="179"/>
      <c r="F39" s="176"/>
      <c r="H39" s="159"/>
      <c r="I39" s="159"/>
      <c r="J39" s="160"/>
      <c r="K39" s="159"/>
      <c r="L39" s="159"/>
      <c r="M39" s="159"/>
      <c r="N39" s="159"/>
      <c r="O39" s="159"/>
      <c r="P39" s="159"/>
      <c r="Q39" s="159"/>
      <c r="R39" s="159"/>
      <c r="S39" s="159"/>
      <c r="T39" s="150"/>
      <c r="AC39" s="149"/>
    </row>
    <row r="40" spans="1:29" ht="14.45" customHeight="1" x14ac:dyDescent="0.25">
      <c r="A40" s="180"/>
      <c r="B40" s="181"/>
      <c r="C40" s="181"/>
      <c r="D40" s="181"/>
      <c r="E40" s="181"/>
      <c r="F40" s="181"/>
      <c r="G40" s="181"/>
      <c r="H40" s="181"/>
      <c r="I40" s="181"/>
      <c r="J40" s="182"/>
      <c r="K40" s="181"/>
      <c r="L40" s="181"/>
      <c r="M40" s="181"/>
      <c r="N40" s="181"/>
      <c r="O40" s="181"/>
      <c r="P40" s="181"/>
      <c r="Q40" s="181"/>
      <c r="R40" s="181"/>
      <c r="S40" s="181"/>
      <c r="T40" s="150"/>
      <c r="AC40" s="149"/>
    </row>
    <row r="41" spans="1:29" ht="23.25" x14ac:dyDescent="0.25">
      <c r="B41" s="315" t="s">
        <v>6</v>
      </c>
      <c r="C41" s="316"/>
      <c r="D41" s="316"/>
      <c r="E41" s="316"/>
      <c r="F41" s="316"/>
      <c r="G41" s="316"/>
      <c r="H41" s="183"/>
      <c r="I41" s="183"/>
      <c r="J41" s="184"/>
      <c r="K41" s="145"/>
      <c r="L41" s="145"/>
      <c r="M41" s="145"/>
      <c r="N41" s="145"/>
      <c r="O41" s="145"/>
      <c r="P41" s="145"/>
      <c r="Q41" s="145"/>
      <c r="R41" s="145"/>
      <c r="S41" s="145"/>
      <c r="T41" s="150"/>
      <c r="AC41" s="149"/>
    </row>
    <row r="42" spans="1:29" ht="23.25" x14ac:dyDescent="0.25">
      <c r="A42" s="185"/>
      <c r="B42" s="183"/>
      <c r="C42" s="183"/>
      <c r="D42" s="183"/>
      <c r="E42" s="183"/>
      <c r="F42" s="183"/>
      <c r="G42" s="183"/>
      <c r="H42" s="183"/>
      <c r="I42" s="183"/>
      <c r="J42" s="184"/>
      <c r="K42" s="145"/>
      <c r="L42" s="145"/>
      <c r="M42" s="145"/>
      <c r="N42" s="145"/>
      <c r="O42" s="145"/>
      <c r="P42" s="145"/>
      <c r="Q42" s="145"/>
      <c r="R42" s="145"/>
      <c r="S42" s="145"/>
      <c r="T42" s="150"/>
      <c r="AC42" s="149"/>
    </row>
    <row r="43" spans="1:29" x14ac:dyDescent="0.25">
      <c r="A43" s="186"/>
      <c r="B43" s="159"/>
      <c r="C43" s="159"/>
      <c r="D43" s="159"/>
      <c r="F43" s="176"/>
      <c r="H43" s="159"/>
      <c r="I43" s="159"/>
      <c r="J43" s="160"/>
      <c r="K43" s="159"/>
      <c r="L43" s="159"/>
      <c r="M43" s="159"/>
      <c r="N43" s="159"/>
      <c r="O43" s="159"/>
      <c r="P43" s="159"/>
      <c r="Q43" s="159"/>
      <c r="R43" s="159"/>
      <c r="S43" s="159"/>
      <c r="T43" s="150"/>
      <c r="AC43" s="149"/>
    </row>
    <row r="44" spans="1:29" x14ac:dyDescent="0.25">
      <c r="A44" s="186"/>
      <c r="B44" s="159"/>
      <c r="C44" s="159"/>
      <c r="D44" s="159"/>
      <c r="F44" s="176"/>
      <c r="H44" s="159"/>
      <c r="I44" s="159"/>
      <c r="J44" s="160"/>
      <c r="K44" s="159"/>
      <c r="L44" s="159"/>
      <c r="M44" s="159"/>
      <c r="N44" s="159"/>
      <c r="O44" s="159"/>
      <c r="P44" s="159"/>
      <c r="Q44" s="159"/>
      <c r="R44" s="159"/>
      <c r="S44" s="159"/>
      <c r="T44" s="150"/>
      <c r="AC44" s="149"/>
    </row>
    <row r="45" spans="1:29" x14ac:dyDescent="0.25">
      <c r="A45" s="186"/>
      <c r="B45" s="159"/>
      <c r="C45" s="159"/>
      <c r="D45" s="159"/>
      <c r="F45" s="176"/>
      <c r="H45" s="159"/>
      <c r="I45" s="159"/>
      <c r="J45" s="160"/>
      <c r="K45" s="159"/>
      <c r="L45" s="159"/>
      <c r="M45" s="159"/>
      <c r="N45" s="159"/>
      <c r="O45" s="159"/>
      <c r="P45" s="159"/>
      <c r="Q45" s="159"/>
      <c r="R45" s="159"/>
      <c r="S45" s="159"/>
      <c r="T45" s="150"/>
      <c r="AC45" s="149"/>
    </row>
    <row r="46" spans="1:29" x14ac:dyDescent="0.25">
      <c r="A46" s="186"/>
      <c r="B46" s="159"/>
      <c r="C46" s="159"/>
      <c r="D46" s="159"/>
      <c r="F46" s="176"/>
      <c r="H46" s="159"/>
      <c r="I46" s="159"/>
      <c r="J46" s="160"/>
      <c r="K46" s="159"/>
      <c r="L46" s="159"/>
      <c r="M46" s="159"/>
      <c r="N46" s="159"/>
      <c r="O46" s="159"/>
      <c r="P46" s="159"/>
      <c r="Q46" s="159"/>
      <c r="R46" s="159"/>
      <c r="S46" s="159"/>
      <c r="T46" s="150"/>
      <c r="AC46" s="149"/>
    </row>
    <row r="47" spans="1:29" x14ac:dyDescent="0.25">
      <c r="A47" s="186"/>
      <c r="B47" s="159"/>
      <c r="C47" s="159"/>
      <c r="D47" s="159"/>
      <c r="F47" s="176"/>
      <c r="H47" s="159"/>
      <c r="I47" s="159"/>
      <c r="J47" s="160"/>
      <c r="K47" s="159"/>
      <c r="L47" s="159"/>
      <c r="M47" s="159"/>
      <c r="N47" s="159"/>
      <c r="O47" s="159"/>
      <c r="P47" s="159"/>
      <c r="Q47" s="159"/>
      <c r="R47" s="159"/>
      <c r="S47" s="159"/>
      <c r="T47" s="150"/>
      <c r="AC47" s="149"/>
    </row>
    <row r="48" spans="1:29" x14ac:dyDescent="0.25">
      <c r="A48" s="186"/>
      <c r="B48" s="159"/>
      <c r="C48" s="159"/>
      <c r="D48" s="159"/>
      <c r="F48" s="176"/>
      <c r="H48" s="159"/>
      <c r="I48" s="159"/>
      <c r="J48" s="160"/>
      <c r="K48" s="159"/>
      <c r="L48" s="159"/>
      <c r="M48" s="159"/>
      <c r="N48" s="159"/>
      <c r="O48" s="159"/>
      <c r="P48" s="159"/>
      <c r="Q48" s="159"/>
      <c r="R48" s="159"/>
      <c r="S48" s="159"/>
      <c r="T48" s="150"/>
      <c r="AC48" s="149"/>
    </row>
    <row r="49" spans="1:29" x14ac:dyDescent="0.25">
      <c r="A49" s="186"/>
      <c r="B49" s="159"/>
      <c r="C49" s="159"/>
      <c r="D49" s="159"/>
      <c r="F49" s="176"/>
      <c r="H49" s="159"/>
      <c r="I49" s="159"/>
      <c r="J49" s="160"/>
      <c r="K49" s="159"/>
      <c r="L49" s="159"/>
      <c r="M49" s="159"/>
      <c r="N49" s="159"/>
      <c r="O49" s="159"/>
      <c r="P49" s="159"/>
      <c r="Q49" s="159"/>
      <c r="R49" s="159"/>
      <c r="S49" s="159"/>
      <c r="T49" s="150"/>
      <c r="AC49" s="149"/>
    </row>
    <row r="50" spans="1:29" x14ac:dyDescent="0.25">
      <c r="A50" s="186"/>
      <c r="B50" s="159"/>
      <c r="C50" s="159"/>
      <c r="D50" s="159"/>
      <c r="F50" s="176"/>
      <c r="H50" s="159"/>
      <c r="I50" s="159"/>
      <c r="J50" s="160"/>
      <c r="K50" s="159"/>
      <c r="L50" s="159"/>
      <c r="M50" s="159"/>
      <c r="N50" s="159"/>
      <c r="O50" s="159"/>
      <c r="P50" s="159"/>
      <c r="Q50" s="159"/>
      <c r="R50" s="159"/>
      <c r="S50" s="159"/>
      <c r="T50" s="150"/>
      <c r="AC50" s="149"/>
    </row>
    <row r="51" spans="1:29" x14ac:dyDescent="0.25">
      <c r="A51" s="186"/>
      <c r="B51" s="159"/>
      <c r="C51" s="159"/>
      <c r="D51" s="159"/>
      <c r="F51" s="176"/>
      <c r="H51" s="159"/>
      <c r="I51" s="159"/>
      <c r="J51" s="160"/>
      <c r="K51" s="159"/>
      <c r="L51" s="159"/>
      <c r="M51" s="159"/>
      <c r="N51" s="159"/>
      <c r="O51" s="159"/>
      <c r="P51" s="159"/>
      <c r="Q51" s="159"/>
      <c r="R51" s="159"/>
      <c r="S51" s="159"/>
      <c r="T51" s="150"/>
      <c r="AC51" s="149"/>
    </row>
    <row r="52" spans="1:29" x14ac:dyDescent="0.25">
      <c r="A52" s="186"/>
      <c r="B52" s="159"/>
      <c r="C52" s="159"/>
      <c r="D52" s="159"/>
      <c r="F52" s="176"/>
      <c r="H52" s="159"/>
      <c r="I52" s="159"/>
      <c r="J52" s="160"/>
      <c r="K52" s="159"/>
      <c r="L52" s="159"/>
      <c r="M52" s="159"/>
      <c r="N52" s="159"/>
      <c r="O52" s="159"/>
      <c r="P52" s="159"/>
      <c r="Q52" s="159"/>
      <c r="R52" s="159"/>
      <c r="S52" s="159"/>
      <c r="T52" s="150"/>
      <c r="AC52" s="149"/>
    </row>
    <row r="53" spans="1:29" x14ac:dyDescent="0.25">
      <c r="A53" s="186"/>
      <c r="B53" s="159"/>
      <c r="C53" s="159"/>
      <c r="D53" s="159"/>
      <c r="F53" s="176"/>
      <c r="H53" s="159"/>
      <c r="I53" s="159"/>
      <c r="J53" s="160"/>
      <c r="K53" s="159"/>
      <c r="L53" s="159"/>
      <c r="M53" s="159"/>
      <c r="N53" s="159"/>
      <c r="O53" s="159"/>
      <c r="P53" s="159"/>
      <c r="Q53" s="159"/>
      <c r="R53" s="159"/>
      <c r="S53" s="159"/>
      <c r="T53" s="150"/>
      <c r="AC53" s="149"/>
    </row>
    <row r="54" spans="1:29" x14ac:dyDescent="0.25">
      <c r="A54" s="186"/>
      <c r="B54" s="159"/>
      <c r="C54" s="159"/>
      <c r="D54" s="159"/>
      <c r="F54" s="176"/>
      <c r="H54" s="159"/>
      <c r="I54" s="159"/>
      <c r="J54" s="160"/>
      <c r="K54" s="159"/>
      <c r="L54" s="159"/>
      <c r="M54" s="159"/>
      <c r="N54" s="159"/>
      <c r="O54" s="159"/>
      <c r="P54" s="159"/>
      <c r="Q54" s="159"/>
      <c r="R54" s="159"/>
      <c r="S54" s="159"/>
      <c r="T54" s="150"/>
      <c r="AC54" s="149"/>
    </row>
    <row r="55" spans="1:29" x14ac:dyDescent="0.25">
      <c r="A55" s="186"/>
      <c r="B55" s="159"/>
      <c r="C55" s="159"/>
      <c r="D55" s="159"/>
      <c r="F55" s="176"/>
      <c r="H55" s="159"/>
      <c r="I55" s="159"/>
      <c r="J55" s="160"/>
      <c r="K55" s="159"/>
      <c r="L55" s="159"/>
      <c r="M55" s="159"/>
      <c r="N55" s="159"/>
      <c r="O55" s="159"/>
      <c r="P55" s="159"/>
      <c r="Q55" s="159"/>
      <c r="R55" s="159"/>
      <c r="S55" s="159"/>
      <c r="T55" s="150"/>
      <c r="AC55" s="149"/>
    </row>
    <row r="56" spans="1:29" x14ac:dyDescent="0.25">
      <c r="A56" s="186"/>
      <c r="B56" s="159"/>
      <c r="C56" s="159"/>
      <c r="D56" s="159"/>
      <c r="F56" s="176"/>
      <c r="H56" s="159"/>
      <c r="I56" s="159"/>
      <c r="J56" s="160"/>
      <c r="K56" s="159"/>
      <c r="L56" s="159"/>
      <c r="M56" s="159"/>
      <c r="N56" s="159"/>
      <c r="O56" s="159"/>
      <c r="P56" s="159"/>
      <c r="Q56" s="159"/>
      <c r="R56" s="159"/>
      <c r="S56" s="159"/>
      <c r="T56" s="150"/>
      <c r="AC56" s="149"/>
    </row>
    <row r="57" spans="1:29" x14ac:dyDescent="0.25">
      <c r="A57" s="186"/>
      <c r="B57" s="159"/>
      <c r="C57" s="159"/>
      <c r="D57" s="159"/>
      <c r="F57" s="176"/>
      <c r="H57" s="159"/>
      <c r="I57" s="159"/>
      <c r="J57" s="160"/>
      <c r="K57" s="159"/>
      <c r="L57" s="159"/>
      <c r="M57" s="159"/>
      <c r="N57" s="159"/>
      <c r="O57" s="159"/>
      <c r="P57" s="159"/>
      <c r="Q57" s="159"/>
      <c r="R57" s="159"/>
      <c r="S57" s="159"/>
      <c r="T57" s="150"/>
      <c r="AC57" s="149"/>
    </row>
    <row r="58" spans="1:29" x14ac:dyDescent="0.25">
      <c r="A58" s="186"/>
      <c r="B58" s="159"/>
      <c r="C58" s="159"/>
      <c r="D58" s="159"/>
      <c r="F58" s="176"/>
      <c r="H58" s="159"/>
      <c r="I58" s="159"/>
      <c r="J58" s="160"/>
      <c r="K58" s="159"/>
      <c r="L58" s="159"/>
      <c r="M58" s="159"/>
      <c r="N58" s="159"/>
      <c r="O58" s="159"/>
      <c r="P58" s="159"/>
      <c r="Q58" s="159"/>
      <c r="R58" s="159"/>
      <c r="S58" s="159"/>
      <c r="T58" s="150"/>
      <c r="AC58" s="149"/>
    </row>
    <row r="59" spans="1:29" x14ac:dyDescent="0.25">
      <c r="A59" s="186"/>
      <c r="B59" s="159"/>
      <c r="C59" s="159"/>
      <c r="D59" s="159"/>
      <c r="F59" s="176"/>
      <c r="H59" s="159"/>
      <c r="I59" s="159"/>
      <c r="J59" s="160"/>
      <c r="K59" s="159"/>
      <c r="L59" s="159"/>
      <c r="M59" s="159"/>
      <c r="N59" s="159"/>
      <c r="O59" s="159"/>
      <c r="P59" s="159"/>
      <c r="Q59" s="159"/>
      <c r="R59" s="159"/>
      <c r="S59" s="159"/>
      <c r="T59" s="150"/>
      <c r="AC59" s="149"/>
    </row>
    <row r="60" spans="1:29" x14ac:dyDescent="0.25">
      <c r="A60" s="186"/>
      <c r="B60" s="159"/>
      <c r="C60" s="159"/>
      <c r="D60" s="159"/>
      <c r="F60" s="176"/>
      <c r="H60" s="159"/>
      <c r="I60" s="159"/>
      <c r="J60" s="160"/>
      <c r="K60" s="159"/>
      <c r="L60" s="159"/>
      <c r="M60" s="159"/>
      <c r="N60" s="159"/>
      <c r="O60" s="159"/>
      <c r="P60" s="159"/>
      <c r="Q60" s="159"/>
      <c r="R60" s="159"/>
      <c r="S60" s="159"/>
      <c r="T60" s="150"/>
      <c r="AC60" s="149"/>
    </row>
    <row r="61" spans="1:29" x14ac:dyDescent="0.25">
      <c r="A61" s="186"/>
      <c r="B61" s="159"/>
      <c r="C61" s="159"/>
      <c r="D61" s="159"/>
      <c r="F61" s="176"/>
      <c r="H61" s="159"/>
      <c r="I61" s="159"/>
      <c r="J61" s="160"/>
      <c r="K61" s="159"/>
      <c r="L61" s="159"/>
      <c r="M61" s="159"/>
      <c r="N61" s="159"/>
      <c r="O61" s="159"/>
      <c r="P61" s="159"/>
      <c r="Q61" s="159"/>
      <c r="R61" s="159"/>
      <c r="S61" s="159"/>
      <c r="T61" s="150"/>
      <c r="AC61" s="149"/>
    </row>
    <row r="62" spans="1:29" x14ac:dyDescent="0.25">
      <c r="A62" s="187" t="s">
        <v>12</v>
      </c>
      <c r="B62" s="159"/>
      <c r="C62" s="159"/>
      <c r="D62" s="159"/>
      <c r="F62" s="176"/>
      <c r="H62" s="159"/>
      <c r="I62" s="159"/>
      <c r="J62" s="160"/>
      <c r="K62" s="159"/>
      <c r="L62" s="159"/>
      <c r="M62" s="159"/>
      <c r="N62" s="159"/>
      <c r="O62" s="159"/>
      <c r="P62" s="159"/>
      <c r="Q62" s="159"/>
      <c r="R62" s="159"/>
      <c r="S62" s="159"/>
      <c r="T62" s="150"/>
      <c r="AC62" s="149"/>
    </row>
    <row r="63" spans="1:29" ht="15.75" thickBot="1" x14ac:dyDescent="0.3">
      <c r="A63" s="186"/>
      <c r="B63" s="159"/>
      <c r="C63" s="159"/>
      <c r="D63" s="159"/>
      <c r="F63" s="176"/>
      <c r="H63" s="159"/>
      <c r="I63" s="159"/>
      <c r="J63" s="160"/>
      <c r="K63" s="159"/>
      <c r="L63" s="159"/>
      <c r="M63" s="159"/>
      <c r="N63" s="159"/>
      <c r="O63" s="159"/>
      <c r="P63" s="159"/>
      <c r="Q63" s="159"/>
      <c r="R63" s="159"/>
      <c r="S63" s="159"/>
      <c r="T63" s="150"/>
      <c r="AC63" s="149"/>
    </row>
    <row r="64" spans="1:29" x14ac:dyDescent="0.25">
      <c r="A64" s="317" t="s">
        <v>13</v>
      </c>
      <c r="B64" s="318"/>
      <c r="C64" s="318"/>
      <c r="D64" s="319" t="s">
        <v>14</v>
      </c>
      <c r="E64" s="320"/>
      <c r="F64" s="321"/>
      <c r="H64" s="159"/>
      <c r="I64" s="159"/>
      <c r="J64" s="160"/>
      <c r="K64" s="159"/>
      <c r="L64" s="159"/>
      <c r="M64" s="159"/>
      <c r="N64" s="159"/>
      <c r="O64" s="159"/>
      <c r="P64" s="159"/>
      <c r="Q64" s="159"/>
      <c r="R64" s="159"/>
      <c r="S64" s="159"/>
      <c r="T64" s="150"/>
      <c r="AC64" s="149"/>
    </row>
    <row r="65" spans="1:29" x14ac:dyDescent="0.25">
      <c r="A65" s="322" t="s">
        <v>15</v>
      </c>
      <c r="B65" s="323"/>
      <c r="C65" s="324"/>
      <c r="D65" s="294" t="s">
        <v>165</v>
      </c>
      <c r="E65" s="325"/>
      <c r="F65" s="326"/>
      <c r="G65" s="188">
        <f>C21</f>
        <v>12530</v>
      </c>
      <c r="H65" s="189" t="s">
        <v>5</v>
      </c>
      <c r="I65" s="159"/>
      <c r="J65" s="160"/>
      <c r="K65" s="159"/>
      <c r="L65" s="159"/>
      <c r="M65" s="159"/>
      <c r="N65" s="159"/>
      <c r="O65" s="159"/>
      <c r="P65" s="159"/>
      <c r="Q65" s="159"/>
      <c r="R65" s="159"/>
      <c r="S65" s="159"/>
      <c r="T65" s="150"/>
      <c r="AC65" s="149"/>
    </row>
    <row r="66" spans="1:29" x14ac:dyDescent="0.25">
      <c r="A66" s="291" t="s">
        <v>16</v>
      </c>
      <c r="B66" s="292"/>
      <c r="C66" s="293"/>
      <c r="D66" s="294" t="s">
        <v>27</v>
      </c>
      <c r="E66" s="295"/>
      <c r="F66" s="296"/>
      <c r="G66" s="188">
        <f>C20</f>
        <v>10000</v>
      </c>
      <c r="H66" s="189" t="s">
        <v>5</v>
      </c>
      <c r="I66" s="159"/>
      <c r="J66" s="160"/>
      <c r="K66" s="159"/>
      <c r="L66" s="159"/>
      <c r="M66" s="159"/>
      <c r="N66" s="159"/>
      <c r="O66" s="159"/>
      <c r="P66" s="159"/>
      <c r="Q66" s="159"/>
      <c r="R66" s="159"/>
      <c r="S66" s="159"/>
      <c r="T66" s="150"/>
      <c r="AC66" s="149"/>
    </row>
    <row r="67" spans="1:29" ht="15.75" thickBot="1" x14ac:dyDescent="0.3">
      <c r="A67" s="297" t="s">
        <v>17</v>
      </c>
      <c r="B67" s="298"/>
      <c r="C67" s="299"/>
      <c r="D67" s="300" t="s">
        <v>166</v>
      </c>
      <c r="E67" s="301"/>
      <c r="F67" s="302"/>
      <c r="G67" s="188">
        <f>C19</f>
        <v>8042</v>
      </c>
      <c r="H67" s="189" t="s">
        <v>5</v>
      </c>
      <c r="I67" s="159"/>
      <c r="J67" s="160"/>
      <c r="K67" s="159"/>
      <c r="L67" s="159"/>
      <c r="M67" s="159"/>
      <c r="N67" s="159"/>
      <c r="O67" s="159"/>
      <c r="P67" s="159"/>
      <c r="Q67" s="159"/>
      <c r="R67" s="159"/>
      <c r="S67" s="159"/>
      <c r="T67" s="150"/>
      <c r="AC67" s="149"/>
    </row>
    <row r="68" spans="1:29" x14ac:dyDescent="0.25">
      <c r="A68" s="186"/>
      <c r="B68" s="159"/>
      <c r="C68" s="159"/>
      <c r="D68" s="159"/>
      <c r="F68" s="176"/>
      <c r="H68" s="159"/>
      <c r="I68" s="159"/>
      <c r="J68" s="160"/>
      <c r="K68" s="159"/>
      <c r="L68" s="159"/>
      <c r="M68" s="159"/>
      <c r="N68" s="159"/>
      <c r="O68" s="159"/>
      <c r="P68" s="159"/>
      <c r="Q68" s="159"/>
      <c r="R68" s="159"/>
      <c r="S68" s="159"/>
      <c r="T68" s="150"/>
      <c r="AC68" s="149"/>
    </row>
    <row r="69" spans="1:29" ht="18" x14ac:dyDescent="0.35">
      <c r="A69" s="187" t="s">
        <v>18</v>
      </c>
      <c r="B69" s="159"/>
      <c r="C69" s="159"/>
      <c r="D69" s="159"/>
      <c r="F69" s="176"/>
      <c r="H69" s="159"/>
      <c r="I69" s="159"/>
      <c r="J69" s="160"/>
      <c r="K69" s="159"/>
      <c r="L69" s="159"/>
      <c r="M69" s="159"/>
      <c r="N69" s="159"/>
      <c r="O69" s="159"/>
      <c r="P69" s="159"/>
      <c r="Q69" s="159"/>
      <c r="R69" s="159"/>
      <c r="S69" s="159"/>
      <c r="T69" s="150"/>
      <c r="AC69" s="149"/>
    </row>
    <row r="70" spans="1:29" x14ac:dyDescent="0.25">
      <c r="A70" s="187"/>
      <c r="B70" s="159"/>
      <c r="C70" s="159"/>
      <c r="D70" s="159"/>
      <c r="F70" s="176"/>
      <c r="H70" s="159"/>
      <c r="I70" s="159"/>
      <c r="J70" s="160"/>
      <c r="K70" s="159"/>
      <c r="L70" s="159"/>
      <c r="M70" s="159"/>
      <c r="N70" s="159"/>
      <c r="O70" s="159"/>
      <c r="P70" s="159"/>
      <c r="Q70" s="159"/>
      <c r="R70" s="159"/>
      <c r="S70" s="159"/>
      <c r="T70" s="150"/>
      <c r="AC70" s="149"/>
    </row>
    <row r="71" spans="1:29" x14ac:dyDescent="0.25">
      <c r="A71" s="187"/>
      <c r="B71" s="159"/>
      <c r="C71" s="159"/>
      <c r="D71" s="159"/>
      <c r="F71" s="176"/>
      <c r="H71" s="159"/>
      <c r="I71" s="159"/>
      <c r="J71" s="160"/>
      <c r="K71" s="159"/>
      <c r="L71" s="159"/>
      <c r="M71" s="159"/>
      <c r="N71" s="159"/>
      <c r="O71" s="159"/>
      <c r="P71" s="159"/>
      <c r="Q71" s="159"/>
      <c r="R71" s="159"/>
      <c r="S71" s="159"/>
      <c r="T71" s="150"/>
      <c r="AC71" s="149"/>
    </row>
    <row r="72" spans="1:29" x14ac:dyDescent="0.25">
      <c r="A72" s="187"/>
      <c r="B72" s="159"/>
      <c r="C72" s="159"/>
      <c r="D72" s="159"/>
      <c r="F72" s="176"/>
      <c r="H72" s="159"/>
      <c r="I72" s="159"/>
      <c r="J72" s="160"/>
      <c r="K72" s="159"/>
      <c r="L72" s="159"/>
      <c r="M72" s="159"/>
      <c r="N72" s="159"/>
      <c r="O72" s="159"/>
      <c r="P72" s="159"/>
      <c r="Q72" s="159"/>
      <c r="R72" s="159"/>
      <c r="S72" s="159"/>
      <c r="T72" s="150"/>
      <c r="AC72" s="149"/>
    </row>
    <row r="73" spans="1:29" x14ac:dyDescent="0.25">
      <c r="A73" s="187"/>
      <c r="B73" s="159"/>
      <c r="C73" s="159"/>
      <c r="D73" s="159"/>
      <c r="F73" s="176"/>
      <c r="H73" s="159"/>
      <c r="I73" s="159"/>
      <c r="J73" s="160"/>
      <c r="K73" s="159"/>
      <c r="L73" s="159"/>
      <c r="M73" s="159"/>
      <c r="N73" s="159"/>
      <c r="O73" s="159"/>
      <c r="P73" s="159"/>
      <c r="Q73" s="159"/>
      <c r="R73" s="159"/>
      <c r="S73" s="159"/>
      <c r="T73" s="150"/>
      <c r="AC73" s="149"/>
    </row>
    <row r="74" spans="1:29" x14ac:dyDescent="0.25">
      <c r="A74" s="187"/>
      <c r="B74" s="159"/>
      <c r="C74" s="159"/>
      <c r="D74" s="159"/>
      <c r="F74" s="176"/>
      <c r="H74" s="159"/>
      <c r="I74" s="159"/>
      <c r="J74" s="160"/>
      <c r="K74" s="159"/>
      <c r="L74" s="159"/>
      <c r="M74" s="159"/>
      <c r="N74" s="159"/>
      <c r="O74" s="159"/>
      <c r="P74" s="159"/>
      <c r="Q74" s="159"/>
      <c r="R74" s="159"/>
      <c r="S74" s="159"/>
      <c r="T74" s="150"/>
      <c r="AC74" s="149"/>
    </row>
    <row r="75" spans="1:29" x14ac:dyDescent="0.25">
      <c r="A75" s="190" t="s">
        <v>167</v>
      </c>
      <c r="B75" s="159"/>
      <c r="C75" s="159"/>
      <c r="D75" s="159"/>
      <c r="F75" s="176"/>
      <c r="H75" s="159"/>
      <c r="I75" s="159"/>
      <c r="J75" s="160"/>
      <c r="K75" s="159"/>
      <c r="L75" s="159"/>
      <c r="M75" s="159"/>
      <c r="N75" s="159"/>
      <c r="O75" s="159"/>
      <c r="P75" s="159"/>
      <c r="Q75" s="159"/>
      <c r="R75" s="159"/>
      <c r="S75" s="159"/>
      <c r="T75" s="150"/>
      <c r="AC75" s="149"/>
    </row>
    <row r="76" spans="1:29" ht="23.25" x14ac:dyDescent="0.35">
      <c r="A76" s="187" t="s">
        <v>19</v>
      </c>
      <c r="B76" s="159">
        <v>0.3</v>
      </c>
      <c r="C76" s="159"/>
      <c r="D76" s="191" t="s">
        <v>23</v>
      </c>
      <c r="E76" s="192">
        <f>((2*B76/B80)-1)/((1/(B77+B78))-(1/B79))</f>
        <v>103285.07928994077</v>
      </c>
      <c r="F76" s="193" t="s">
        <v>5</v>
      </c>
      <c r="H76" s="159"/>
      <c r="I76" s="159"/>
      <c r="J76" s="160"/>
      <c r="K76" s="159"/>
      <c r="L76" s="159"/>
      <c r="M76" s="159"/>
      <c r="N76" s="159"/>
      <c r="O76" s="159"/>
      <c r="P76" s="159"/>
      <c r="Q76" s="159"/>
      <c r="R76" s="159"/>
      <c r="S76" s="159"/>
      <c r="T76" s="150"/>
      <c r="AC76" s="149"/>
    </row>
    <row r="77" spans="1:29" x14ac:dyDescent="0.25">
      <c r="A77" s="187" t="s">
        <v>20</v>
      </c>
      <c r="B77" s="194">
        <f>C21</f>
        <v>12530</v>
      </c>
      <c r="C77" s="159"/>
      <c r="D77" s="195"/>
      <c r="E77" s="196"/>
      <c r="H77" s="159"/>
      <c r="I77" s="159"/>
      <c r="J77" s="160"/>
      <c r="K77" s="159"/>
      <c r="L77" s="159"/>
      <c r="M77" s="159"/>
      <c r="N77" s="159"/>
      <c r="O77" s="159"/>
      <c r="P77" s="159"/>
      <c r="Q77" s="159"/>
      <c r="R77" s="159"/>
      <c r="S77" s="159"/>
      <c r="T77" s="150"/>
      <c r="AC77" s="149"/>
    </row>
    <row r="78" spans="1:29" x14ac:dyDescent="0.25">
      <c r="A78" s="187" t="s">
        <v>21</v>
      </c>
      <c r="B78" s="197">
        <f>C36</f>
        <v>7320.7692307692305</v>
      </c>
      <c r="C78" s="159"/>
      <c r="D78" s="159"/>
      <c r="H78" s="159"/>
      <c r="I78" s="159"/>
      <c r="J78" s="160"/>
      <c r="K78" s="159"/>
      <c r="L78" s="159"/>
      <c r="M78" s="159"/>
      <c r="N78" s="159"/>
      <c r="O78" s="159"/>
      <c r="P78" s="159"/>
      <c r="Q78" s="159"/>
      <c r="R78" s="159"/>
      <c r="S78" s="159"/>
      <c r="T78" s="150"/>
      <c r="AC78" s="149"/>
    </row>
    <row r="79" spans="1:29" x14ac:dyDescent="0.25">
      <c r="A79" s="187" t="s">
        <v>22</v>
      </c>
      <c r="B79" s="194">
        <f>B78+G66</f>
        <v>17320.76923076923</v>
      </c>
      <c r="C79" s="159"/>
      <c r="D79" s="159"/>
      <c r="H79" s="159"/>
      <c r="I79" s="159"/>
      <c r="J79" s="160"/>
      <c r="K79" s="159"/>
      <c r="L79" s="159"/>
      <c r="M79" s="159"/>
      <c r="N79" s="159"/>
      <c r="O79" s="159"/>
      <c r="P79" s="159"/>
      <c r="Q79" s="159"/>
      <c r="R79" s="159"/>
      <c r="S79" s="159"/>
      <c r="T79" s="150"/>
      <c r="AC79" s="149"/>
    </row>
    <row r="80" spans="1:29" x14ac:dyDescent="0.25">
      <c r="A80" s="187" t="s">
        <v>24</v>
      </c>
      <c r="B80" s="159">
        <v>2.5</v>
      </c>
      <c r="C80" s="159"/>
      <c r="D80" s="159"/>
      <c r="H80" s="159"/>
      <c r="I80" s="159"/>
      <c r="J80" s="160"/>
      <c r="K80" s="159"/>
      <c r="L80" s="159"/>
      <c r="M80" s="159"/>
      <c r="N80" s="159"/>
      <c r="O80" s="159"/>
      <c r="P80" s="159"/>
      <c r="Q80" s="159"/>
      <c r="R80" s="159"/>
      <c r="S80" s="159"/>
      <c r="T80" s="150"/>
      <c r="AC80" s="149"/>
    </row>
    <row r="81" spans="1:29" x14ac:dyDescent="0.25">
      <c r="A81" s="187"/>
      <c r="B81" s="159"/>
      <c r="C81" s="159"/>
      <c r="D81" s="159"/>
      <c r="H81" s="159"/>
      <c r="I81" s="159"/>
      <c r="J81" s="160"/>
      <c r="K81" s="159"/>
      <c r="L81" s="159"/>
      <c r="M81" s="159"/>
      <c r="N81" s="159"/>
      <c r="O81" s="159"/>
      <c r="P81" s="159"/>
      <c r="Q81" s="159"/>
      <c r="R81" s="159"/>
      <c r="S81" s="159"/>
      <c r="T81" s="150"/>
      <c r="AC81" s="149"/>
    </row>
    <row r="82" spans="1:29" x14ac:dyDescent="0.25">
      <c r="A82" s="190" t="s">
        <v>168</v>
      </c>
      <c r="B82" s="159"/>
      <c r="C82" s="159"/>
      <c r="D82" s="159"/>
      <c r="H82" s="159"/>
      <c r="I82" s="159"/>
      <c r="J82" s="160"/>
      <c r="K82" s="159"/>
      <c r="L82" s="159"/>
      <c r="M82" s="159"/>
      <c r="N82" s="159"/>
      <c r="O82" s="159"/>
      <c r="P82" s="159"/>
      <c r="Q82" s="159"/>
      <c r="R82" s="159"/>
      <c r="S82" s="159"/>
      <c r="T82" s="150"/>
      <c r="AC82" s="149"/>
    </row>
    <row r="83" spans="1:29" ht="23.25" x14ac:dyDescent="0.35">
      <c r="A83" s="187" t="s">
        <v>19</v>
      </c>
      <c r="B83" s="159">
        <v>2.2000000000000002</v>
      </c>
      <c r="C83" s="159"/>
      <c r="D83" s="191" t="s">
        <v>23</v>
      </c>
      <c r="E83" s="192">
        <f>((2*B83/B87)-1)/((1/(B84+B85))-(1/B86))</f>
        <v>103285.0792899409</v>
      </c>
      <c r="F83" s="193" t="s">
        <v>5</v>
      </c>
      <c r="G83" s="247" t="s">
        <v>172</v>
      </c>
      <c r="H83" s="159"/>
      <c r="I83" s="159"/>
      <c r="J83" s="160"/>
      <c r="K83" s="159"/>
      <c r="L83" s="159"/>
      <c r="M83" s="159"/>
      <c r="N83" s="159"/>
      <c r="O83" s="159"/>
      <c r="P83" s="159"/>
      <c r="Q83" s="159"/>
      <c r="R83" s="159"/>
      <c r="S83" s="159"/>
      <c r="T83" s="150"/>
      <c r="AC83" s="149"/>
    </row>
    <row r="84" spans="1:29" ht="15.95" customHeight="1" x14ac:dyDescent="0.35">
      <c r="A84" s="187" t="s">
        <v>20</v>
      </c>
      <c r="B84" s="194">
        <f>C19</f>
        <v>8042</v>
      </c>
      <c r="C84" s="159"/>
      <c r="D84" s="191"/>
      <c r="E84" s="198"/>
      <c r="F84" s="176"/>
      <c r="G84" s="143" t="s">
        <v>173</v>
      </c>
      <c r="H84" s="159"/>
      <c r="I84" s="159"/>
      <c r="J84" s="160"/>
      <c r="K84" s="159"/>
      <c r="L84" s="159"/>
      <c r="M84" s="159"/>
      <c r="N84" s="159"/>
      <c r="O84" s="159"/>
      <c r="P84" s="159"/>
      <c r="Q84" s="159"/>
      <c r="R84" s="159"/>
      <c r="S84" s="159"/>
      <c r="T84" s="150"/>
      <c r="AC84" s="149"/>
    </row>
    <row r="85" spans="1:29" x14ac:dyDescent="0.25">
      <c r="A85" s="187" t="s">
        <v>21</v>
      </c>
      <c r="B85" s="197">
        <f>C36</f>
        <v>7320.7692307692305</v>
      </c>
      <c r="C85" s="159"/>
      <c r="D85" s="159"/>
      <c r="F85" s="176"/>
      <c r="H85" s="159"/>
      <c r="I85" s="159"/>
      <c r="J85" s="160"/>
      <c r="K85" s="159"/>
      <c r="L85" s="159"/>
      <c r="M85" s="159"/>
      <c r="N85" s="159"/>
      <c r="O85" s="159"/>
      <c r="P85" s="159"/>
      <c r="Q85" s="159"/>
      <c r="R85" s="159"/>
      <c r="S85" s="159"/>
      <c r="T85" s="150"/>
      <c r="AC85" s="149"/>
    </row>
    <row r="86" spans="1:29" x14ac:dyDescent="0.25">
      <c r="A86" s="187" t="s">
        <v>22</v>
      </c>
      <c r="B86" s="194">
        <f>B85+G66</f>
        <v>17320.76923076923</v>
      </c>
      <c r="C86" s="159"/>
      <c r="D86" s="159"/>
      <c r="F86" s="176"/>
      <c r="H86" s="159"/>
      <c r="I86" s="159"/>
      <c r="J86" s="160"/>
      <c r="K86" s="159"/>
      <c r="L86" s="159"/>
      <c r="M86" s="159"/>
      <c r="N86" s="159"/>
      <c r="O86" s="159"/>
      <c r="P86" s="159"/>
      <c r="Q86" s="159"/>
      <c r="R86" s="159"/>
      <c r="S86" s="159"/>
      <c r="T86" s="150"/>
      <c r="AC86" s="149"/>
    </row>
    <row r="87" spans="1:29" x14ac:dyDescent="0.25">
      <c r="A87" s="187" t="s">
        <v>24</v>
      </c>
      <c r="B87" s="159">
        <v>2.5</v>
      </c>
      <c r="C87" s="159"/>
      <c r="D87" s="159"/>
      <c r="F87" s="176"/>
      <c r="H87" s="159"/>
      <c r="I87" s="159"/>
      <c r="J87" s="160"/>
      <c r="K87" s="159"/>
      <c r="L87" s="159"/>
      <c r="M87" s="159"/>
      <c r="N87" s="159"/>
      <c r="O87" s="159"/>
      <c r="P87" s="159"/>
      <c r="Q87" s="159"/>
      <c r="R87" s="159"/>
      <c r="S87" s="159"/>
      <c r="T87" s="150"/>
      <c r="AC87" s="149"/>
    </row>
    <row r="88" spans="1:29" x14ac:dyDescent="0.25">
      <c r="A88" s="187"/>
      <c r="B88" s="159"/>
      <c r="C88" s="159"/>
      <c r="D88" s="159"/>
      <c r="F88" s="176"/>
      <c r="H88" s="159"/>
      <c r="I88" s="159"/>
      <c r="J88" s="160"/>
      <c r="K88" s="159"/>
      <c r="L88" s="159"/>
      <c r="M88" s="159"/>
      <c r="N88" s="159"/>
      <c r="O88" s="159"/>
      <c r="P88" s="159"/>
      <c r="Q88" s="159"/>
      <c r="R88" s="159"/>
      <c r="S88" s="159"/>
      <c r="T88" s="150"/>
      <c r="AC88" s="149"/>
    </row>
    <row r="89" spans="1:29" x14ac:dyDescent="0.25">
      <c r="A89" s="187"/>
      <c r="B89" s="159"/>
      <c r="C89" s="159"/>
      <c r="D89" s="159"/>
      <c r="F89" s="176"/>
      <c r="H89" s="159"/>
      <c r="I89" s="159"/>
      <c r="J89" s="160"/>
      <c r="K89" s="159"/>
      <c r="L89" s="159"/>
      <c r="M89" s="159"/>
      <c r="N89" s="159"/>
      <c r="O89" s="159"/>
      <c r="P89" s="159"/>
      <c r="Q89" s="159"/>
      <c r="R89" s="159"/>
      <c r="S89" s="159"/>
      <c r="T89" s="150"/>
      <c r="AC89" s="149"/>
    </row>
    <row r="90" spans="1:29" x14ac:dyDescent="0.25">
      <c r="A90" s="187"/>
      <c r="B90" s="159"/>
      <c r="C90" s="159"/>
      <c r="D90" s="159"/>
      <c r="F90" s="176"/>
      <c r="H90" s="159"/>
      <c r="I90" s="159"/>
      <c r="J90" s="160"/>
      <c r="K90" s="159"/>
      <c r="L90" s="159"/>
      <c r="M90" s="159"/>
      <c r="N90" s="159"/>
      <c r="O90" s="159"/>
      <c r="P90" s="159"/>
      <c r="Q90" s="159"/>
      <c r="R90" s="159"/>
      <c r="S90" s="159"/>
      <c r="T90" s="150"/>
      <c r="AC90" s="149"/>
    </row>
    <row r="91" spans="1:29" x14ac:dyDescent="0.25">
      <c r="A91" s="187"/>
      <c r="B91" s="159"/>
      <c r="C91" s="159"/>
      <c r="D91" s="159"/>
      <c r="F91" s="176"/>
      <c r="H91" s="159"/>
      <c r="I91" s="159"/>
      <c r="J91" s="160"/>
      <c r="K91" s="159"/>
      <c r="L91" s="159"/>
      <c r="M91" s="159"/>
      <c r="N91" s="159"/>
      <c r="O91" s="159"/>
      <c r="P91" s="159"/>
      <c r="Q91" s="159"/>
      <c r="R91" s="159"/>
      <c r="S91" s="159"/>
      <c r="T91" s="150"/>
      <c r="AC91" s="149"/>
    </row>
    <row r="92" spans="1:29" x14ac:dyDescent="0.25">
      <c r="A92" s="187"/>
      <c r="B92" s="159"/>
      <c r="C92" s="159"/>
      <c r="D92" s="159"/>
      <c r="F92" s="176"/>
      <c r="H92" s="159"/>
      <c r="I92" s="159"/>
      <c r="J92" s="160"/>
      <c r="K92" s="159"/>
      <c r="L92" s="159"/>
      <c r="M92" s="159"/>
      <c r="N92" s="159"/>
      <c r="O92" s="159"/>
      <c r="P92" s="159"/>
      <c r="Q92" s="159"/>
      <c r="R92" s="159"/>
      <c r="S92" s="159"/>
      <c r="T92" s="150"/>
      <c r="AC92" s="149"/>
    </row>
    <row r="93" spans="1:29" x14ac:dyDescent="0.25">
      <c r="A93" s="187"/>
      <c r="B93" s="159"/>
      <c r="C93" s="159"/>
      <c r="D93" s="159"/>
      <c r="F93" s="176"/>
      <c r="H93" s="159"/>
      <c r="I93" s="159"/>
      <c r="J93" s="160"/>
      <c r="K93" s="159"/>
      <c r="L93" s="159"/>
      <c r="M93" s="159"/>
      <c r="N93" s="159"/>
      <c r="O93" s="159"/>
      <c r="P93" s="159"/>
      <c r="Q93" s="159"/>
      <c r="R93" s="159"/>
      <c r="S93" s="159"/>
      <c r="T93" s="150"/>
      <c r="AC93" s="149"/>
    </row>
    <row r="94" spans="1:29" ht="10.5" customHeight="1" x14ac:dyDescent="0.25">
      <c r="A94" s="186"/>
      <c r="B94" s="159"/>
      <c r="C94" s="159"/>
      <c r="D94" s="159"/>
      <c r="F94" s="176"/>
      <c r="H94" s="159"/>
      <c r="I94" s="159"/>
      <c r="J94" s="160"/>
      <c r="K94" s="159"/>
      <c r="L94" s="159"/>
      <c r="M94" s="159"/>
      <c r="N94" s="159"/>
      <c r="O94" s="159"/>
      <c r="P94" s="159"/>
      <c r="Q94" s="159"/>
      <c r="R94" s="159"/>
      <c r="S94" s="159"/>
      <c r="T94" s="150"/>
      <c r="AC94" s="149"/>
    </row>
    <row r="95" spans="1:29" ht="14.45" customHeight="1" thickBot="1" x14ac:dyDescent="0.3">
      <c r="A95" s="199"/>
      <c r="B95" s="200"/>
      <c r="C95" s="200"/>
      <c r="D95" s="200"/>
      <c r="E95" s="201"/>
      <c r="F95" s="202"/>
      <c r="G95" s="201"/>
      <c r="H95" s="200"/>
      <c r="I95" s="200"/>
      <c r="J95" s="203"/>
      <c r="K95" s="200"/>
      <c r="L95" s="200"/>
      <c r="M95" s="200"/>
      <c r="N95" s="200"/>
      <c r="O95" s="200"/>
      <c r="P95" s="200"/>
      <c r="Q95" s="200"/>
      <c r="R95" s="200"/>
      <c r="S95" s="200"/>
      <c r="T95" s="204"/>
      <c r="U95" s="201"/>
      <c r="V95" s="201"/>
      <c r="W95" s="201"/>
      <c r="X95" s="201"/>
      <c r="Y95" s="201"/>
      <c r="Z95" s="201"/>
      <c r="AA95" s="201"/>
      <c r="AB95" s="201"/>
      <c r="AC95" s="205"/>
    </row>
    <row r="96" spans="1:29" ht="14.45" customHeight="1" x14ac:dyDescent="0.25">
      <c r="A96" s="158"/>
      <c r="B96" s="159"/>
      <c r="C96" s="159"/>
      <c r="D96" s="159"/>
      <c r="F96" s="176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</row>
    <row r="97" spans="1:19" ht="14.45" customHeight="1" x14ac:dyDescent="0.25">
      <c r="A97" s="158"/>
      <c r="B97" s="159"/>
      <c r="C97" s="159"/>
      <c r="D97" s="159"/>
      <c r="F97" s="176"/>
      <c r="H97" s="206" t="s">
        <v>91</v>
      </c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</row>
    <row r="98" spans="1:19" ht="30.95" customHeight="1" x14ac:dyDescent="0.25">
      <c r="F98" s="207" t="s">
        <v>89</v>
      </c>
      <c r="H98" s="208" t="s">
        <v>90</v>
      </c>
      <c r="I98" s="207" t="s">
        <v>88</v>
      </c>
    </row>
    <row r="99" spans="1:19" x14ac:dyDescent="0.25">
      <c r="C99" s="208" t="s">
        <v>80</v>
      </c>
      <c r="D99" s="209">
        <v>30</v>
      </c>
      <c r="E99" s="143" t="s">
        <v>85</v>
      </c>
      <c r="F99" s="210">
        <v>2.2000000000000002</v>
      </c>
      <c r="H99" s="210">
        <v>20</v>
      </c>
      <c r="I99" s="233">
        <f>1.25-(D100-H99)*D103</f>
        <v>0.30000000000000004</v>
      </c>
    </row>
    <row r="100" spans="1:19" x14ac:dyDescent="0.25">
      <c r="C100" s="208" t="s">
        <v>83</v>
      </c>
      <c r="D100" s="209">
        <v>25</v>
      </c>
      <c r="E100" s="143" t="s">
        <v>85</v>
      </c>
      <c r="F100" s="210">
        <v>1.25</v>
      </c>
      <c r="H100" s="210">
        <v>21</v>
      </c>
      <c r="I100" s="233">
        <f>1.25-(D100-H100)*D103</f>
        <v>0.49</v>
      </c>
    </row>
    <row r="101" spans="1:19" x14ac:dyDescent="0.25">
      <c r="C101" s="208" t="s">
        <v>82</v>
      </c>
      <c r="D101" s="209">
        <v>20</v>
      </c>
      <c r="E101" s="143" t="s">
        <v>85</v>
      </c>
      <c r="F101" s="210">
        <v>0.3</v>
      </c>
      <c r="H101" s="210">
        <v>22</v>
      </c>
      <c r="I101" s="233">
        <f>1.25-(D100-H101)*D103</f>
        <v>0.67999999999999994</v>
      </c>
    </row>
    <row r="102" spans="1:19" x14ac:dyDescent="0.25">
      <c r="C102" s="208" t="s">
        <v>84</v>
      </c>
      <c r="D102" s="209">
        <f>D99-D101</f>
        <v>10</v>
      </c>
      <c r="E102" s="143" t="s">
        <v>81</v>
      </c>
      <c r="F102" s="210"/>
      <c r="H102" s="210">
        <v>23</v>
      </c>
      <c r="I102" s="233">
        <f>1.25-(D100-H102)*D103</f>
        <v>0.87</v>
      </c>
    </row>
    <row r="103" spans="1:19" x14ac:dyDescent="0.25">
      <c r="C103" s="208" t="s">
        <v>86</v>
      </c>
      <c r="D103" s="211">
        <f>(F99-F101)/D102</f>
        <v>0.19</v>
      </c>
      <c r="E103" s="143" t="s">
        <v>38</v>
      </c>
      <c r="H103" s="212">
        <v>25</v>
      </c>
      <c r="I103" s="234">
        <f>1.25-(D100-H103)*D103</f>
        <v>1.25</v>
      </c>
    </row>
    <row r="104" spans="1:19" x14ac:dyDescent="0.25">
      <c r="C104" s="189"/>
      <c r="H104" s="210">
        <v>26</v>
      </c>
      <c r="I104" s="233">
        <f>1.25-(D100-H104)*D103</f>
        <v>1.44</v>
      </c>
    </row>
    <row r="105" spans="1:19" x14ac:dyDescent="0.25">
      <c r="B105" s="143" t="s">
        <v>87</v>
      </c>
      <c r="C105" s="189"/>
      <c r="H105" s="213">
        <v>27</v>
      </c>
      <c r="I105" s="235">
        <f>1.25-(D100-H105)*D103</f>
        <v>1.63</v>
      </c>
    </row>
    <row r="106" spans="1:19" x14ac:dyDescent="0.25">
      <c r="C106" s="189"/>
      <c r="H106" s="210">
        <v>28</v>
      </c>
      <c r="I106" s="233">
        <f>1.25-(D100-H106)*D103</f>
        <v>1.82</v>
      </c>
    </row>
    <row r="107" spans="1:19" x14ac:dyDescent="0.25">
      <c r="C107" s="189"/>
      <c r="H107" s="210">
        <v>30</v>
      </c>
      <c r="I107" s="233">
        <f>1.25-(D100-H107)*D103</f>
        <v>2.2000000000000002</v>
      </c>
    </row>
    <row r="108" spans="1:19" ht="15.75" x14ac:dyDescent="0.25">
      <c r="C108" s="189"/>
      <c r="E108" s="214"/>
    </row>
    <row r="110" spans="1:19" ht="15.75" x14ac:dyDescent="0.25">
      <c r="E110" s="118" t="s">
        <v>143</v>
      </c>
    </row>
  </sheetData>
  <mergeCells count="11">
    <mergeCell ref="T1:AC2"/>
    <mergeCell ref="B41:G41"/>
    <mergeCell ref="A64:C64"/>
    <mergeCell ref="D64:F64"/>
    <mergeCell ref="A65:C65"/>
    <mergeCell ref="D65:F65"/>
    <mergeCell ref="A66:C66"/>
    <mergeCell ref="D66:F66"/>
    <mergeCell ref="A67:C67"/>
    <mergeCell ref="D67:F67"/>
    <mergeCell ref="A1:J2"/>
  </mergeCells>
  <hyperlinks>
    <hyperlink ref="F17" r:id="rId1" xr:uid="{A305D1FF-C50B-4D9C-81BB-BEE9B3B41F38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5650-BA39-430A-857E-BACF28FA3415}">
  <dimension ref="A1:AC109"/>
  <sheetViews>
    <sheetView zoomScaleNormal="100" workbookViewId="0">
      <selection activeCell="K2" sqref="K2"/>
    </sheetView>
  </sheetViews>
  <sheetFormatPr defaultColWidth="8.85546875" defaultRowHeight="15" x14ac:dyDescent="0.25"/>
  <cols>
    <col min="1" max="1" width="10.42578125" style="1" bestFit="1" customWidth="1"/>
    <col min="2" max="2" width="7.85546875" style="1" bestFit="1" customWidth="1"/>
    <col min="3" max="3" width="11.5703125" style="1" customWidth="1"/>
    <col min="4" max="4" width="8.85546875" style="1"/>
    <col min="5" max="5" width="12.85546875" style="1" bestFit="1" customWidth="1"/>
    <col min="6" max="6" width="16.42578125" style="1" customWidth="1"/>
    <col min="7" max="7" width="16.5703125" style="1" customWidth="1"/>
    <col min="8" max="8" width="8.85546875" style="1"/>
    <col min="9" max="9" width="11.140625" style="1" customWidth="1"/>
    <col min="10" max="10" width="14.28515625" style="1" customWidth="1"/>
    <col min="11" max="19" width="13.5703125" style="1" customWidth="1"/>
    <col min="20" max="16384" width="8.85546875" style="1"/>
  </cols>
  <sheetData>
    <row r="1" spans="1:29" ht="14.45" customHeight="1" x14ac:dyDescent="0.25">
      <c r="A1" s="272" t="s">
        <v>0</v>
      </c>
      <c r="B1" s="273"/>
      <c r="C1" s="273"/>
      <c r="D1" s="273"/>
      <c r="E1" s="273"/>
      <c r="F1" s="273"/>
      <c r="G1" s="273"/>
      <c r="H1" s="273"/>
      <c r="I1" s="273"/>
      <c r="J1" s="274"/>
      <c r="K1" s="93"/>
      <c r="L1" s="93"/>
      <c r="M1" s="93"/>
      <c r="N1" s="93"/>
      <c r="O1" s="93"/>
      <c r="P1" s="93"/>
      <c r="Q1" s="93"/>
      <c r="R1" s="93"/>
      <c r="S1" s="93"/>
      <c r="T1" s="254" t="s">
        <v>25</v>
      </c>
      <c r="U1" s="255"/>
      <c r="V1" s="255"/>
      <c r="W1" s="255"/>
      <c r="X1" s="255"/>
      <c r="Y1" s="255"/>
      <c r="Z1" s="255"/>
      <c r="AA1" s="255"/>
      <c r="AB1" s="255"/>
      <c r="AC1" s="256"/>
    </row>
    <row r="2" spans="1:29" ht="14.45" customHeight="1" x14ac:dyDescent="0.25">
      <c r="A2" s="275"/>
      <c r="B2" s="276"/>
      <c r="C2" s="276"/>
      <c r="D2" s="276"/>
      <c r="E2" s="276"/>
      <c r="F2" s="276"/>
      <c r="G2" s="276"/>
      <c r="H2" s="276"/>
      <c r="I2" s="276"/>
      <c r="J2" s="277"/>
      <c r="K2" s="2"/>
      <c r="L2" s="2"/>
      <c r="M2" s="229" t="s">
        <v>144</v>
      </c>
      <c r="N2" s="2"/>
      <c r="O2" s="2"/>
      <c r="P2" s="2"/>
      <c r="Q2" s="2"/>
      <c r="R2" s="2"/>
      <c r="S2" s="2"/>
      <c r="T2" s="257"/>
      <c r="U2" s="258"/>
      <c r="V2" s="258"/>
      <c r="W2" s="258"/>
      <c r="X2" s="258"/>
      <c r="Y2" s="258"/>
      <c r="Z2" s="258"/>
      <c r="AA2" s="258"/>
      <c r="AB2" s="258"/>
      <c r="AC2" s="259"/>
    </row>
    <row r="3" spans="1:29" ht="14.45" customHeight="1" x14ac:dyDescent="0.25">
      <c r="A3" s="21"/>
      <c r="B3" s="2"/>
      <c r="C3" s="2"/>
      <c r="D3" s="2"/>
      <c r="E3" s="2"/>
      <c r="F3" s="2"/>
      <c r="G3" s="2"/>
      <c r="H3" s="2"/>
      <c r="I3" s="2"/>
      <c r="J3" s="36"/>
      <c r="K3" s="2"/>
      <c r="L3" s="2"/>
      <c r="M3" s="2"/>
      <c r="N3" s="2"/>
      <c r="O3" s="2"/>
      <c r="P3" s="2"/>
      <c r="Q3" s="2"/>
      <c r="R3" s="2"/>
      <c r="S3" s="2"/>
      <c r="T3" s="21"/>
      <c r="U3" s="2"/>
      <c r="V3" s="2"/>
      <c r="W3" s="2"/>
      <c r="X3" s="2"/>
      <c r="Y3" s="2"/>
      <c r="Z3" s="2"/>
      <c r="AA3" s="2"/>
      <c r="AB3" s="2"/>
      <c r="AC3" s="36"/>
    </row>
    <row r="4" spans="1:29" ht="14.45" customHeight="1" x14ac:dyDescent="0.25">
      <c r="A4" s="21"/>
      <c r="B4" s="2"/>
      <c r="C4" s="2"/>
      <c r="D4" s="2"/>
      <c r="E4" s="2"/>
      <c r="F4" s="2"/>
      <c r="G4" s="2"/>
      <c r="H4" s="2"/>
      <c r="I4" s="2"/>
      <c r="J4" s="36"/>
      <c r="K4" s="2"/>
      <c r="L4" s="2"/>
      <c r="M4" s="2"/>
      <c r="N4" s="2"/>
      <c r="O4" s="2"/>
      <c r="P4" s="2"/>
      <c r="Q4" s="2"/>
      <c r="R4" s="2"/>
      <c r="S4" s="2"/>
      <c r="T4" s="21"/>
      <c r="U4" s="2"/>
      <c r="V4" s="2"/>
      <c r="W4" s="2"/>
      <c r="X4" s="2"/>
      <c r="Y4" s="2"/>
      <c r="Z4" s="2"/>
      <c r="AA4" s="2"/>
      <c r="AB4" s="2"/>
      <c r="AC4" s="36"/>
    </row>
    <row r="5" spans="1:29" ht="14.45" customHeight="1" x14ac:dyDescent="0.25">
      <c r="A5" s="21"/>
      <c r="B5" s="2"/>
      <c r="C5" s="2"/>
      <c r="D5" s="2"/>
      <c r="E5" s="2"/>
      <c r="F5" s="2"/>
      <c r="G5" s="2"/>
      <c r="H5" s="2"/>
      <c r="I5" s="2"/>
      <c r="J5" s="36"/>
      <c r="K5" s="2"/>
      <c r="L5" s="2"/>
      <c r="M5" s="2"/>
      <c r="N5" s="2"/>
      <c r="O5" s="2"/>
      <c r="P5" s="2"/>
      <c r="Q5" s="2"/>
      <c r="R5" s="2"/>
      <c r="S5" s="2"/>
      <c r="T5" s="21"/>
      <c r="U5" s="2"/>
      <c r="V5" s="2"/>
      <c r="W5" s="2"/>
      <c r="X5" s="2"/>
      <c r="Y5" s="2"/>
      <c r="Z5" s="2"/>
      <c r="AA5" s="2"/>
      <c r="AB5" s="2"/>
      <c r="AC5" s="36"/>
    </row>
    <row r="6" spans="1:29" ht="14.45" customHeight="1" x14ac:dyDescent="0.25">
      <c r="A6" s="21"/>
      <c r="B6" s="2"/>
      <c r="C6" s="2"/>
      <c r="D6" s="2"/>
      <c r="E6" s="2"/>
      <c r="F6" s="2"/>
      <c r="G6" s="2"/>
      <c r="H6" s="2"/>
      <c r="I6" s="2"/>
      <c r="J6" s="36"/>
      <c r="K6" s="2"/>
      <c r="L6" s="2"/>
      <c r="M6" s="2"/>
      <c r="N6" s="2"/>
      <c r="O6" s="2"/>
      <c r="P6" s="2"/>
      <c r="Q6" s="2"/>
      <c r="R6" s="2"/>
      <c r="S6" s="2"/>
      <c r="T6" s="21"/>
      <c r="U6" s="2"/>
      <c r="V6" s="2"/>
      <c r="W6" s="2"/>
      <c r="X6" s="2"/>
      <c r="Y6" s="2"/>
      <c r="Z6" s="2"/>
      <c r="AA6" s="2"/>
      <c r="AB6" s="2"/>
      <c r="AC6" s="36"/>
    </row>
    <row r="7" spans="1:29" ht="14.45" customHeight="1" x14ac:dyDescent="0.25">
      <c r="A7" s="21"/>
      <c r="B7" s="2"/>
      <c r="C7" s="2"/>
      <c r="D7" s="2"/>
      <c r="E7" s="2"/>
      <c r="F7" s="2"/>
      <c r="G7" s="2"/>
      <c r="H7" s="2"/>
      <c r="I7" s="2"/>
      <c r="J7" s="36"/>
      <c r="K7" s="2"/>
      <c r="L7" s="2"/>
      <c r="M7" s="2"/>
      <c r="N7" s="2"/>
      <c r="O7" s="2"/>
      <c r="P7" s="2"/>
      <c r="Q7" s="2"/>
      <c r="R7" s="2"/>
      <c r="S7" s="2"/>
      <c r="T7" s="21"/>
      <c r="U7" s="2"/>
      <c r="V7" s="2"/>
      <c r="W7" s="2"/>
      <c r="X7" s="2"/>
      <c r="Y7" s="2"/>
      <c r="Z7" s="2"/>
      <c r="AA7" s="2"/>
      <c r="AB7" s="2"/>
      <c r="AC7" s="36"/>
    </row>
    <row r="8" spans="1:29" ht="14.45" customHeight="1" x14ac:dyDescent="0.25">
      <c r="A8" s="21"/>
      <c r="B8" s="2"/>
      <c r="C8" s="2"/>
      <c r="D8" s="2"/>
      <c r="E8" s="2"/>
      <c r="F8" s="2"/>
      <c r="G8" s="2"/>
      <c r="H8" s="2"/>
      <c r="I8" s="2"/>
      <c r="J8" s="36"/>
      <c r="K8" s="2"/>
      <c r="L8" s="2"/>
      <c r="M8" s="2"/>
      <c r="N8" s="2"/>
      <c r="O8" s="2"/>
      <c r="P8" s="2"/>
      <c r="Q8" s="2"/>
      <c r="R8" s="2"/>
      <c r="S8" s="2"/>
      <c r="T8" s="21"/>
      <c r="U8" s="2"/>
      <c r="V8" s="2"/>
      <c r="W8" s="2"/>
      <c r="X8" s="2"/>
      <c r="Y8" s="2"/>
      <c r="Z8" s="2"/>
      <c r="AA8" s="2"/>
      <c r="AB8" s="2"/>
      <c r="AC8" s="36"/>
    </row>
    <row r="9" spans="1:29" ht="14.45" customHeight="1" x14ac:dyDescent="0.25">
      <c r="A9" s="21"/>
      <c r="B9" s="2"/>
      <c r="C9" s="2"/>
      <c r="D9" s="2"/>
      <c r="E9" s="2"/>
      <c r="F9" s="2"/>
      <c r="G9" s="2"/>
      <c r="H9" s="2"/>
      <c r="I9" s="2"/>
      <c r="J9" s="36"/>
      <c r="K9" s="2"/>
      <c r="L9" s="2"/>
      <c r="M9" s="2"/>
      <c r="N9" s="2"/>
      <c r="O9" s="2"/>
      <c r="P9" s="2"/>
      <c r="Q9" s="2"/>
      <c r="R9" s="2"/>
      <c r="S9" s="2"/>
      <c r="T9" s="21"/>
      <c r="U9" s="2"/>
      <c r="V9" s="2"/>
      <c r="W9" s="2"/>
      <c r="X9" s="2"/>
      <c r="Y9" s="2"/>
      <c r="Z9" s="2"/>
      <c r="AA9" s="2"/>
      <c r="AB9" s="2"/>
      <c r="AC9" s="36"/>
    </row>
    <row r="10" spans="1:29" ht="14.45" customHeight="1" x14ac:dyDescent="0.25">
      <c r="A10" s="21"/>
      <c r="B10" s="2"/>
      <c r="C10" s="2"/>
      <c r="D10" s="2"/>
      <c r="E10" s="2"/>
      <c r="F10" s="2"/>
      <c r="G10" s="2"/>
      <c r="H10" s="2"/>
      <c r="I10" s="2"/>
      <c r="J10" s="36"/>
      <c r="K10" s="2"/>
      <c r="L10" s="2"/>
      <c r="M10" s="2"/>
      <c r="N10" s="2"/>
      <c r="O10" s="2"/>
      <c r="P10" s="2"/>
      <c r="Q10" s="2"/>
      <c r="R10" s="2"/>
      <c r="S10" s="2"/>
      <c r="T10" s="21"/>
      <c r="U10" s="2"/>
      <c r="V10" s="2"/>
      <c r="W10" s="2"/>
      <c r="X10" s="2"/>
      <c r="Y10" s="2"/>
      <c r="Z10" s="2"/>
      <c r="AA10" s="2"/>
      <c r="AB10" s="2"/>
      <c r="AC10" s="36"/>
    </row>
    <row r="11" spans="1:29" ht="14.45" customHeight="1" x14ac:dyDescent="0.25">
      <c r="A11" s="21"/>
      <c r="B11" s="2"/>
      <c r="C11" s="2"/>
      <c r="D11" s="2"/>
      <c r="E11" s="2"/>
      <c r="F11" s="2"/>
      <c r="G11" s="2"/>
      <c r="H11" s="2"/>
      <c r="I11" s="2"/>
      <c r="J11" s="36"/>
      <c r="K11" s="2"/>
      <c r="L11" s="2"/>
      <c r="M11" s="2"/>
      <c r="N11" s="2"/>
      <c r="O11" s="2"/>
      <c r="P11" s="2"/>
      <c r="Q11" s="2"/>
      <c r="R11" s="2"/>
      <c r="S11" s="2"/>
      <c r="T11" s="21"/>
      <c r="U11" s="2"/>
      <c r="V11" s="2"/>
      <c r="W11" s="2"/>
      <c r="X11" s="2"/>
      <c r="Y11" s="2"/>
      <c r="Z11" s="2"/>
      <c r="AA11" s="2"/>
      <c r="AB11" s="2"/>
      <c r="AC11" s="36"/>
    </row>
    <row r="12" spans="1:29" ht="14.45" customHeight="1" x14ac:dyDescent="0.25">
      <c r="A12" s="21"/>
      <c r="B12" s="2"/>
      <c r="C12" s="2"/>
      <c r="D12" s="2"/>
      <c r="E12" s="2"/>
      <c r="F12" s="2"/>
      <c r="G12" s="2"/>
      <c r="H12" s="2"/>
      <c r="I12" s="2"/>
      <c r="J12" s="36"/>
      <c r="K12" s="2"/>
      <c r="L12" s="2"/>
      <c r="M12" s="2"/>
      <c r="N12" s="2"/>
      <c r="O12" s="2"/>
      <c r="P12" s="2"/>
      <c r="Q12" s="2"/>
      <c r="R12" s="2"/>
      <c r="S12" s="2"/>
      <c r="T12" s="21"/>
      <c r="U12" s="2"/>
      <c r="V12" s="2"/>
      <c r="W12" s="2"/>
      <c r="X12" s="2"/>
      <c r="Y12" s="2"/>
      <c r="Z12" s="2"/>
      <c r="AA12" s="2"/>
      <c r="AB12" s="2"/>
      <c r="AC12" s="36"/>
    </row>
    <row r="13" spans="1:29" ht="14.45" customHeight="1" x14ac:dyDescent="0.35">
      <c r="A13" s="225" t="s">
        <v>139</v>
      </c>
      <c r="B13" s="2"/>
      <c r="C13" s="2"/>
      <c r="D13" s="2"/>
      <c r="E13" s="2"/>
      <c r="F13" s="2"/>
      <c r="G13" s="2"/>
      <c r="H13" s="2"/>
      <c r="I13" s="2"/>
      <c r="J13" s="36"/>
      <c r="K13" s="2"/>
      <c r="L13" s="2"/>
      <c r="M13" s="2"/>
      <c r="N13" s="2"/>
      <c r="O13" s="2"/>
      <c r="P13" s="2"/>
      <c r="Q13" s="2"/>
      <c r="R13" s="2"/>
      <c r="S13" s="2"/>
      <c r="T13" s="21"/>
      <c r="U13" s="2"/>
      <c r="V13" s="2"/>
      <c r="W13" s="2"/>
      <c r="X13" s="2"/>
      <c r="Y13" s="2"/>
      <c r="Z13" s="2"/>
      <c r="AA13" s="2"/>
      <c r="AB13" s="2"/>
      <c r="AC13" s="36"/>
    </row>
    <row r="14" spans="1:29" ht="14.45" customHeight="1" x14ac:dyDescent="0.25">
      <c r="A14" s="21"/>
      <c r="B14" s="2"/>
      <c r="H14" s="2"/>
      <c r="I14" s="2"/>
      <c r="J14" s="36"/>
      <c r="K14" s="2"/>
      <c r="L14" s="2"/>
      <c r="M14" s="2"/>
      <c r="N14" s="2"/>
      <c r="O14" s="2"/>
      <c r="P14" s="2"/>
      <c r="Q14" s="2"/>
      <c r="R14" s="2"/>
      <c r="S14" s="2"/>
      <c r="T14" s="21"/>
      <c r="U14" s="2"/>
      <c r="V14" s="2"/>
      <c r="W14" s="2"/>
      <c r="X14" s="2"/>
      <c r="Y14" s="2"/>
      <c r="Z14" s="2"/>
      <c r="AA14" s="2"/>
      <c r="AB14" s="2"/>
      <c r="AC14" s="36"/>
    </row>
    <row r="15" spans="1:29" ht="14.45" customHeight="1" x14ac:dyDescent="0.25">
      <c r="A15" s="21"/>
      <c r="B15" s="2"/>
      <c r="C15" s="2"/>
      <c r="D15" s="2"/>
      <c r="E15" s="2"/>
      <c r="F15" s="74" t="s">
        <v>124</v>
      </c>
      <c r="G15" s="73"/>
      <c r="H15" s="73"/>
      <c r="I15" s="2"/>
      <c r="J15" s="17"/>
      <c r="T15" s="16"/>
      <c r="AC15" s="17"/>
    </row>
    <row r="16" spans="1:29" ht="14.45" customHeight="1" x14ac:dyDescent="0.25">
      <c r="A16" s="21"/>
      <c r="B16" s="2"/>
      <c r="C16" s="2"/>
      <c r="D16" s="2"/>
      <c r="E16" s="2"/>
      <c r="I16" s="2"/>
      <c r="J16" s="17"/>
      <c r="T16" s="16"/>
      <c r="AC16" s="17"/>
    </row>
    <row r="17" spans="1:29" ht="14.45" customHeight="1" x14ac:dyDescent="0.25">
      <c r="A17" s="21"/>
      <c r="B17" s="2"/>
      <c r="C17" s="2"/>
      <c r="F17" s="112" t="s">
        <v>78</v>
      </c>
      <c r="G17" s="2"/>
      <c r="H17" s="2"/>
      <c r="I17" s="2"/>
      <c r="J17" s="17"/>
      <c r="T17" s="16"/>
      <c r="AC17" s="17"/>
    </row>
    <row r="18" spans="1:29" ht="14.45" customHeight="1" x14ac:dyDescent="0.25">
      <c r="A18" s="21"/>
      <c r="B18" s="2"/>
      <c r="C18" s="2"/>
      <c r="D18" s="2"/>
      <c r="E18" s="2"/>
      <c r="F18" s="111" t="s">
        <v>77</v>
      </c>
      <c r="G18" s="2"/>
      <c r="H18" s="2"/>
      <c r="I18" s="2"/>
      <c r="J18" s="17"/>
      <c r="T18" s="16"/>
      <c r="AC18" s="17"/>
    </row>
    <row r="19" spans="1:29" ht="14.45" customHeight="1" thickBot="1" x14ac:dyDescent="0.3">
      <c r="A19" s="21"/>
      <c r="B19" s="2"/>
      <c r="C19" s="2"/>
      <c r="D19" s="2"/>
      <c r="E19" s="2"/>
      <c r="F19" s="2"/>
      <c r="G19" s="2"/>
      <c r="H19" s="2"/>
      <c r="I19" s="2"/>
      <c r="J19" s="17"/>
      <c r="T19" s="16"/>
      <c r="AC19" s="17"/>
    </row>
    <row r="20" spans="1:29" ht="18.75" thickTop="1" x14ac:dyDescent="0.35">
      <c r="A20" s="94" t="s">
        <v>4</v>
      </c>
      <c r="B20" s="95" t="s">
        <v>1</v>
      </c>
      <c r="C20" s="96">
        <v>2496</v>
      </c>
      <c r="D20" s="97" t="s">
        <v>5</v>
      </c>
      <c r="E20" s="3" t="s">
        <v>92</v>
      </c>
      <c r="G20" s="7" t="s">
        <v>7</v>
      </c>
      <c r="H20" s="5"/>
      <c r="I20" s="5"/>
      <c r="J20" s="22"/>
      <c r="K20" s="5"/>
      <c r="L20" s="5"/>
      <c r="M20" s="5"/>
      <c r="N20" s="5"/>
      <c r="O20" s="5"/>
      <c r="P20" s="5"/>
      <c r="Q20" s="5"/>
      <c r="R20" s="5"/>
      <c r="S20" s="5"/>
      <c r="T20" s="16"/>
      <c r="AC20" s="17"/>
    </row>
    <row r="21" spans="1:29" ht="18" x14ac:dyDescent="0.35">
      <c r="A21" s="98" t="s">
        <v>3</v>
      </c>
      <c r="B21" s="99" t="s">
        <v>1</v>
      </c>
      <c r="C21" s="100">
        <v>5311</v>
      </c>
      <c r="D21" s="101" t="s">
        <v>5</v>
      </c>
      <c r="E21" s="3" t="s">
        <v>93</v>
      </c>
      <c r="G21" s="7" t="s">
        <v>169</v>
      </c>
      <c r="H21" s="5"/>
      <c r="I21" s="5"/>
      <c r="J21" s="22"/>
      <c r="K21" s="5"/>
      <c r="L21" s="5"/>
      <c r="M21" s="5"/>
      <c r="N21" s="5"/>
      <c r="O21" s="5"/>
      <c r="P21" s="5"/>
      <c r="Q21" s="5"/>
      <c r="R21" s="5"/>
      <c r="S21" s="5"/>
      <c r="T21" s="16"/>
      <c r="AC21" s="17"/>
    </row>
    <row r="22" spans="1:29" ht="18.75" thickBot="1" x14ac:dyDescent="0.4">
      <c r="A22" s="102" t="s">
        <v>2</v>
      </c>
      <c r="B22" s="103" t="s">
        <v>1</v>
      </c>
      <c r="C22" s="104">
        <v>12530</v>
      </c>
      <c r="D22" s="105" t="s">
        <v>5</v>
      </c>
      <c r="E22" s="3" t="s">
        <v>162</v>
      </c>
      <c r="G22" s="7" t="s">
        <v>94</v>
      </c>
      <c r="H22" s="5"/>
      <c r="I22" s="5"/>
      <c r="J22" s="22"/>
      <c r="K22" s="5"/>
      <c r="L22" s="5"/>
      <c r="M22" s="5"/>
      <c r="N22" s="5"/>
      <c r="O22" s="5"/>
      <c r="P22" s="5"/>
      <c r="Q22" s="5"/>
      <c r="R22" s="5"/>
      <c r="S22" s="5"/>
      <c r="T22" s="16"/>
      <c r="AC22" s="17"/>
    </row>
    <row r="23" spans="1:29" ht="15.75" thickTop="1" x14ac:dyDescent="0.25">
      <c r="A23" s="23"/>
      <c r="B23" s="3"/>
      <c r="E23" s="3"/>
      <c r="G23" s="6"/>
      <c r="J23" s="17"/>
      <c r="T23" s="16"/>
      <c r="AC23" s="17"/>
    </row>
    <row r="24" spans="1:29" x14ac:dyDescent="0.25">
      <c r="A24" s="24" t="s">
        <v>8</v>
      </c>
      <c r="B24" s="3"/>
      <c r="E24" s="3"/>
      <c r="G24" s="6"/>
      <c r="J24" s="17"/>
      <c r="T24" s="16"/>
      <c r="AC24" s="17"/>
    </row>
    <row r="25" spans="1:29" x14ac:dyDescent="0.25">
      <c r="A25" s="24" t="s">
        <v>9</v>
      </c>
      <c r="B25" s="3"/>
      <c r="E25" s="3"/>
      <c r="G25" s="6"/>
      <c r="J25" s="17"/>
      <c r="T25" s="16"/>
      <c r="AC25" s="17"/>
    </row>
    <row r="26" spans="1:29" x14ac:dyDescent="0.25">
      <c r="A26" s="24"/>
      <c r="B26" s="3"/>
      <c r="E26" s="3"/>
      <c r="G26" s="6"/>
      <c r="J26" s="17"/>
      <c r="T26" s="16"/>
      <c r="AC26" s="17"/>
    </row>
    <row r="27" spans="1:29" x14ac:dyDescent="0.25">
      <c r="A27" s="24"/>
      <c r="B27" s="3"/>
      <c r="E27" s="3"/>
      <c r="G27" s="6"/>
      <c r="J27" s="17"/>
      <c r="T27" s="16"/>
      <c r="AC27" s="17"/>
    </row>
    <row r="28" spans="1:29" x14ac:dyDescent="0.25">
      <c r="A28" s="24"/>
      <c r="B28" s="3"/>
      <c r="E28" s="3"/>
      <c r="G28" s="6"/>
      <c r="J28" s="17"/>
      <c r="T28" s="16"/>
      <c r="AC28" s="17"/>
    </row>
    <row r="29" spans="1:29" x14ac:dyDescent="0.25">
      <c r="A29" s="24"/>
      <c r="B29" s="3"/>
      <c r="E29" s="3"/>
      <c r="G29" s="6"/>
      <c r="J29" s="17"/>
      <c r="T29" s="16"/>
      <c r="AC29" s="17"/>
    </row>
    <row r="30" spans="1:29" x14ac:dyDescent="0.25">
      <c r="A30" s="24"/>
      <c r="B30" s="3"/>
      <c r="E30" s="3"/>
      <c r="G30" s="6"/>
      <c r="J30" s="17"/>
      <c r="T30" s="16"/>
      <c r="AC30" s="17"/>
    </row>
    <row r="31" spans="1:29" x14ac:dyDescent="0.25">
      <c r="A31" s="23"/>
      <c r="B31" s="3"/>
      <c r="E31" s="3"/>
      <c r="G31" s="6"/>
      <c r="J31" s="17"/>
      <c r="T31" s="16"/>
      <c r="AC31" s="17"/>
    </row>
    <row r="32" spans="1:29" ht="18" x14ac:dyDescent="0.35">
      <c r="A32" s="25" t="s">
        <v>10</v>
      </c>
      <c r="B32" s="3"/>
      <c r="J32" s="17"/>
      <c r="T32" s="16"/>
      <c r="AC32" s="17"/>
    </row>
    <row r="33" spans="1:29" x14ac:dyDescent="0.25">
      <c r="A33" s="16"/>
      <c r="B33" s="3"/>
      <c r="J33" s="17"/>
      <c r="T33" s="16"/>
      <c r="AC33" s="17"/>
    </row>
    <row r="34" spans="1:29" x14ac:dyDescent="0.25">
      <c r="A34" s="16"/>
      <c r="B34" s="3"/>
      <c r="J34" s="17"/>
      <c r="T34" s="16"/>
      <c r="AC34" s="17"/>
    </row>
    <row r="35" spans="1:29" x14ac:dyDescent="0.25">
      <c r="A35" s="16"/>
      <c r="J35" s="17"/>
      <c r="T35" s="16"/>
      <c r="AC35" s="17"/>
    </row>
    <row r="36" spans="1:29" x14ac:dyDescent="0.25">
      <c r="A36" s="16"/>
      <c r="J36" s="17"/>
      <c r="T36" s="16"/>
      <c r="AC36" s="17"/>
    </row>
    <row r="37" spans="1:29" ht="26.25" x14ac:dyDescent="0.45">
      <c r="A37" s="37" t="s">
        <v>26</v>
      </c>
      <c r="B37" s="38" t="s">
        <v>1</v>
      </c>
      <c r="C37" s="75">
        <f>(C20*C21+C21*C22-(2*C20*C22))/(C20+C22-(2*C21))</f>
        <v>3917.6489554950044</v>
      </c>
      <c r="D37" s="38" t="s">
        <v>5</v>
      </c>
      <c r="F37" s="7"/>
      <c r="G37" s="7"/>
      <c r="H37" s="7"/>
      <c r="I37" s="7"/>
      <c r="J37" s="17"/>
      <c r="T37" s="16"/>
      <c r="AC37" s="17"/>
    </row>
    <row r="38" spans="1:29" x14ac:dyDescent="0.25">
      <c r="A38" s="24"/>
      <c r="B38" s="5"/>
      <c r="C38" s="5"/>
      <c r="D38" s="5"/>
      <c r="F38" s="4"/>
      <c r="G38" s="7"/>
      <c r="H38" s="7"/>
      <c r="I38" s="7"/>
      <c r="J38" s="22"/>
      <c r="K38" s="5"/>
      <c r="L38" s="5"/>
      <c r="M38" s="5"/>
      <c r="N38" s="5"/>
      <c r="O38" s="5"/>
      <c r="P38" s="5"/>
      <c r="Q38" s="5"/>
      <c r="R38" s="5"/>
      <c r="S38" s="5"/>
      <c r="T38" s="16"/>
      <c r="AC38" s="17"/>
    </row>
    <row r="39" spans="1:29" ht="15.75" x14ac:dyDescent="0.25">
      <c r="A39" s="26" t="s">
        <v>170</v>
      </c>
      <c r="B39" s="8"/>
      <c r="C39" s="8"/>
      <c r="D39" s="8"/>
      <c r="E39" s="9"/>
      <c r="F39" s="4"/>
      <c r="H39" s="5"/>
      <c r="I39" s="5"/>
      <c r="J39" s="22"/>
      <c r="K39" s="5"/>
      <c r="L39" s="5"/>
      <c r="M39" s="5"/>
      <c r="N39" s="5"/>
      <c r="O39" s="5"/>
      <c r="P39" s="5"/>
      <c r="Q39" s="5"/>
      <c r="R39" s="5"/>
      <c r="S39" s="5"/>
      <c r="T39" s="16"/>
      <c r="AC39" s="17"/>
    </row>
    <row r="40" spans="1:29" x14ac:dyDescent="0.25">
      <c r="A40" s="26" t="s">
        <v>11</v>
      </c>
      <c r="B40" s="8"/>
      <c r="C40" s="8"/>
      <c r="D40" s="8"/>
      <c r="E40" s="9"/>
      <c r="F40" s="4"/>
      <c r="H40" s="5"/>
      <c r="I40" s="5"/>
      <c r="J40" s="22"/>
      <c r="K40" s="5"/>
      <c r="L40" s="5"/>
      <c r="M40" s="5"/>
      <c r="N40" s="5"/>
      <c r="O40" s="5"/>
      <c r="P40" s="5"/>
      <c r="Q40" s="5"/>
      <c r="R40" s="5"/>
      <c r="S40" s="5"/>
      <c r="T40" s="16"/>
      <c r="AC40" s="17"/>
    </row>
    <row r="41" spans="1:29" ht="14.45" customHeight="1" x14ac:dyDescent="0.25">
      <c r="A41" s="27"/>
      <c r="B41" s="10"/>
      <c r="C41" s="10"/>
      <c r="D41" s="10"/>
      <c r="E41" s="10"/>
      <c r="F41" s="10"/>
      <c r="G41" s="10"/>
      <c r="H41" s="10"/>
      <c r="I41" s="10"/>
      <c r="J41" s="28"/>
      <c r="K41" s="10"/>
      <c r="L41" s="10"/>
      <c r="M41" s="10"/>
      <c r="N41" s="10"/>
      <c r="O41" s="10"/>
      <c r="P41" s="10"/>
      <c r="Q41" s="10"/>
      <c r="R41" s="10"/>
      <c r="S41" s="10"/>
      <c r="T41" s="16"/>
      <c r="AC41" s="17"/>
    </row>
    <row r="42" spans="1:29" ht="23.25" x14ac:dyDescent="0.25">
      <c r="B42" s="278" t="s">
        <v>6</v>
      </c>
      <c r="C42" s="279"/>
      <c r="D42" s="279"/>
      <c r="E42" s="279"/>
      <c r="F42" s="279"/>
      <c r="G42" s="279"/>
      <c r="H42" s="108"/>
      <c r="I42" s="108"/>
      <c r="J42" s="109"/>
      <c r="K42" s="2"/>
      <c r="L42" s="2"/>
      <c r="M42" s="2"/>
      <c r="N42" s="2"/>
      <c r="O42" s="2"/>
      <c r="P42" s="2"/>
      <c r="Q42" s="2"/>
      <c r="R42" s="2"/>
      <c r="S42" s="2"/>
      <c r="T42" s="16"/>
      <c r="AC42" s="17"/>
    </row>
    <row r="43" spans="1:29" ht="23.25" x14ac:dyDescent="0.25">
      <c r="A43" s="107"/>
      <c r="B43" s="108"/>
      <c r="C43" s="108"/>
      <c r="D43" s="108"/>
      <c r="E43" s="108"/>
      <c r="F43" s="108"/>
      <c r="G43" s="108"/>
      <c r="H43" s="108"/>
      <c r="I43" s="108"/>
      <c r="J43" s="109"/>
      <c r="K43" s="2"/>
      <c r="L43" s="2"/>
      <c r="M43" s="2"/>
      <c r="N43" s="2"/>
      <c r="O43" s="2"/>
      <c r="P43" s="2"/>
      <c r="Q43" s="2"/>
      <c r="R43" s="2"/>
      <c r="S43" s="2"/>
      <c r="T43" s="16"/>
      <c r="AC43" s="17"/>
    </row>
    <row r="44" spans="1:29" x14ac:dyDescent="0.25">
      <c r="A44" s="29"/>
      <c r="B44" s="5"/>
      <c r="C44" s="5"/>
      <c r="D44" s="5"/>
      <c r="F44" s="4"/>
      <c r="H44" s="5"/>
      <c r="I44" s="5"/>
      <c r="J44" s="22"/>
      <c r="K44" s="5"/>
      <c r="L44" s="5"/>
      <c r="M44" s="5"/>
      <c r="N44" s="5"/>
      <c r="O44" s="5"/>
      <c r="P44" s="5"/>
      <c r="Q44" s="5"/>
      <c r="R44" s="5"/>
      <c r="S44" s="5"/>
      <c r="T44" s="16"/>
      <c r="AC44" s="17"/>
    </row>
    <row r="45" spans="1:29" x14ac:dyDescent="0.25">
      <c r="A45" s="29"/>
      <c r="B45" s="5"/>
      <c r="C45" s="5"/>
      <c r="D45" s="5"/>
      <c r="F45" s="4"/>
      <c r="H45" s="5"/>
      <c r="I45" s="5"/>
      <c r="J45" s="22"/>
      <c r="K45" s="5"/>
      <c r="L45" s="5"/>
      <c r="M45" s="5"/>
      <c r="N45" s="5"/>
      <c r="O45" s="5"/>
      <c r="P45" s="5"/>
      <c r="Q45" s="5"/>
      <c r="R45" s="5"/>
      <c r="S45" s="5"/>
      <c r="T45" s="16"/>
      <c r="AC45" s="17"/>
    </row>
    <row r="46" spans="1:29" x14ac:dyDescent="0.25">
      <c r="A46" s="29"/>
      <c r="B46" s="5"/>
      <c r="C46" s="5"/>
      <c r="D46" s="5"/>
      <c r="F46" s="4"/>
      <c r="H46" s="5"/>
      <c r="I46" s="5"/>
      <c r="J46" s="22"/>
      <c r="K46" s="5"/>
      <c r="L46" s="5"/>
      <c r="M46" s="5"/>
      <c r="N46" s="5"/>
      <c r="O46" s="5"/>
      <c r="P46" s="5"/>
      <c r="Q46" s="5"/>
      <c r="R46" s="5"/>
      <c r="S46" s="5"/>
      <c r="T46" s="16"/>
      <c r="AC46" s="17"/>
    </row>
    <row r="47" spans="1:29" x14ac:dyDescent="0.25">
      <c r="A47" s="29"/>
      <c r="B47" s="5"/>
      <c r="C47" s="5"/>
      <c r="D47" s="5"/>
      <c r="F47" s="4"/>
      <c r="H47" s="5"/>
      <c r="I47" s="5"/>
      <c r="J47" s="22"/>
      <c r="K47" s="5"/>
      <c r="L47" s="5"/>
      <c r="M47" s="5"/>
      <c r="N47" s="5"/>
      <c r="O47" s="5"/>
      <c r="P47" s="5"/>
      <c r="Q47" s="5"/>
      <c r="R47" s="5"/>
      <c r="S47" s="5"/>
      <c r="T47" s="16"/>
      <c r="AC47" s="17"/>
    </row>
    <row r="48" spans="1:29" x14ac:dyDescent="0.25">
      <c r="A48" s="29"/>
      <c r="B48" s="5"/>
      <c r="C48" s="5"/>
      <c r="D48" s="5"/>
      <c r="F48" s="4"/>
      <c r="H48" s="5"/>
      <c r="I48" s="5"/>
      <c r="J48" s="22"/>
      <c r="K48" s="5"/>
      <c r="L48" s="5"/>
      <c r="M48" s="5"/>
      <c r="N48" s="5"/>
      <c r="O48" s="5"/>
      <c r="P48" s="5"/>
      <c r="Q48" s="5"/>
      <c r="R48" s="5"/>
      <c r="S48" s="5"/>
      <c r="T48" s="16"/>
      <c r="AC48" s="17"/>
    </row>
    <row r="49" spans="1:29" x14ac:dyDescent="0.25">
      <c r="A49" s="29"/>
      <c r="B49" s="5"/>
      <c r="C49" s="5"/>
      <c r="D49" s="5"/>
      <c r="F49" s="4"/>
      <c r="H49" s="5"/>
      <c r="I49" s="5"/>
      <c r="J49" s="22"/>
      <c r="K49" s="5"/>
      <c r="L49" s="5"/>
      <c r="M49" s="5"/>
      <c r="N49" s="5"/>
      <c r="O49" s="5"/>
      <c r="P49" s="5"/>
      <c r="Q49" s="5"/>
      <c r="R49" s="5"/>
      <c r="S49" s="5"/>
      <c r="T49" s="16"/>
      <c r="AC49" s="17"/>
    </row>
    <row r="50" spans="1:29" x14ac:dyDescent="0.25">
      <c r="A50" s="29"/>
      <c r="B50" s="5"/>
      <c r="C50" s="5"/>
      <c r="D50" s="5"/>
      <c r="F50" s="4"/>
      <c r="H50" s="5"/>
      <c r="I50" s="5"/>
      <c r="J50" s="22"/>
      <c r="K50" s="5"/>
      <c r="L50" s="5"/>
      <c r="M50" s="5"/>
      <c r="N50" s="5"/>
      <c r="O50" s="5"/>
      <c r="P50" s="5"/>
      <c r="Q50" s="5"/>
      <c r="R50" s="5"/>
      <c r="S50" s="5"/>
      <c r="T50" s="16"/>
      <c r="AC50" s="17"/>
    </row>
    <row r="51" spans="1:29" x14ac:dyDescent="0.25">
      <c r="A51" s="29"/>
      <c r="B51" s="5"/>
      <c r="C51" s="5"/>
      <c r="D51" s="5"/>
      <c r="F51" s="4"/>
      <c r="H51" s="5"/>
      <c r="I51" s="5"/>
      <c r="J51" s="22"/>
      <c r="K51" s="5"/>
      <c r="L51" s="5"/>
      <c r="M51" s="5"/>
      <c r="N51" s="5"/>
      <c r="O51" s="5"/>
      <c r="P51" s="5"/>
      <c r="Q51" s="5"/>
      <c r="R51" s="5"/>
      <c r="S51" s="5"/>
      <c r="T51" s="16"/>
      <c r="AC51" s="17"/>
    </row>
    <row r="52" spans="1:29" x14ac:dyDescent="0.25">
      <c r="A52" s="29"/>
      <c r="B52" s="5"/>
      <c r="C52" s="5"/>
      <c r="D52" s="5"/>
      <c r="F52" s="4"/>
      <c r="H52" s="5"/>
      <c r="I52" s="5"/>
      <c r="J52" s="22"/>
      <c r="K52" s="5"/>
      <c r="L52" s="5"/>
      <c r="M52" s="5"/>
      <c r="N52" s="5"/>
      <c r="O52" s="5"/>
      <c r="P52" s="5"/>
      <c r="Q52" s="5"/>
      <c r="R52" s="5"/>
      <c r="S52" s="5"/>
      <c r="T52" s="16"/>
      <c r="AC52" s="17"/>
    </row>
    <row r="53" spans="1:29" x14ac:dyDescent="0.25">
      <c r="A53" s="29"/>
      <c r="B53" s="5"/>
      <c r="C53" s="5"/>
      <c r="D53" s="5"/>
      <c r="F53" s="4"/>
      <c r="H53" s="5"/>
      <c r="I53" s="5"/>
      <c r="J53" s="22"/>
      <c r="K53" s="5"/>
      <c r="L53" s="5"/>
      <c r="M53" s="5"/>
      <c r="N53" s="5"/>
      <c r="O53" s="5"/>
      <c r="P53" s="5"/>
      <c r="Q53" s="5"/>
      <c r="R53" s="5"/>
      <c r="S53" s="5"/>
      <c r="T53" s="16"/>
      <c r="AC53" s="17"/>
    </row>
    <row r="54" spans="1:29" x14ac:dyDescent="0.25">
      <c r="A54" s="29"/>
      <c r="B54" s="5"/>
      <c r="C54" s="5"/>
      <c r="D54" s="5"/>
      <c r="F54" s="4"/>
      <c r="H54" s="5"/>
      <c r="I54" s="5"/>
      <c r="J54" s="22"/>
      <c r="K54" s="5"/>
      <c r="L54" s="5"/>
      <c r="M54" s="5"/>
      <c r="N54" s="5"/>
      <c r="O54" s="5"/>
      <c r="P54" s="5"/>
      <c r="Q54" s="5"/>
      <c r="R54" s="5"/>
      <c r="S54" s="5"/>
      <c r="T54" s="16"/>
      <c r="AC54" s="17"/>
    </row>
    <row r="55" spans="1:29" x14ac:dyDescent="0.25">
      <c r="A55" s="29"/>
      <c r="B55" s="5"/>
      <c r="C55" s="5"/>
      <c r="D55" s="5"/>
      <c r="F55" s="4"/>
      <c r="H55" s="5"/>
      <c r="I55" s="5"/>
      <c r="J55" s="22"/>
      <c r="K55" s="5"/>
      <c r="L55" s="5"/>
      <c r="M55" s="5"/>
      <c r="N55" s="5"/>
      <c r="O55" s="5"/>
      <c r="P55" s="5"/>
      <c r="Q55" s="5"/>
      <c r="R55" s="5"/>
      <c r="S55" s="5"/>
      <c r="T55" s="16"/>
      <c r="AC55" s="17"/>
    </row>
    <row r="56" spans="1:29" x14ac:dyDescent="0.25">
      <c r="A56" s="29"/>
      <c r="B56" s="5"/>
      <c r="C56" s="5"/>
      <c r="D56" s="5"/>
      <c r="F56" s="4"/>
      <c r="H56" s="5"/>
      <c r="I56" s="5"/>
      <c r="J56" s="22"/>
      <c r="K56" s="5"/>
      <c r="L56" s="5"/>
      <c r="M56" s="5"/>
      <c r="N56" s="5"/>
      <c r="O56" s="5"/>
      <c r="P56" s="5"/>
      <c r="Q56" s="5"/>
      <c r="R56" s="5"/>
      <c r="S56" s="5"/>
      <c r="T56" s="16"/>
      <c r="AC56" s="17"/>
    </row>
    <row r="57" spans="1:29" x14ac:dyDescent="0.25">
      <c r="A57" s="29"/>
      <c r="B57" s="5"/>
      <c r="C57" s="5"/>
      <c r="D57" s="5"/>
      <c r="F57" s="4"/>
      <c r="H57" s="5"/>
      <c r="I57" s="5"/>
      <c r="J57" s="22"/>
      <c r="K57" s="5"/>
      <c r="L57" s="5"/>
      <c r="M57" s="5"/>
      <c r="N57" s="5"/>
      <c r="O57" s="5"/>
      <c r="P57" s="5"/>
      <c r="Q57" s="5"/>
      <c r="R57" s="5"/>
      <c r="S57" s="5"/>
      <c r="T57" s="16"/>
      <c r="AC57" s="17"/>
    </row>
    <row r="58" spans="1:29" x14ac:dyDescent="0.25">
      <c r="A58" s="29"/>
      <c r="B58" s="5"/>
      <c r="C58" s="5"/>
      <c r="D58" s="5"/>
      <c r="F58" s="4"/>
      <c r="H58" s="5"/>
      <c r="I58" s="5"/>
      <c r="J58" s="22"/>
      <c r="K58" s="5"/>
      <c r="L58" s="5"/>
      <c r="M58" s="5"/>
      <c r="N58" s="5"/>
      <c r="O58" s="5"/>
      <c r="P58" s="5"/>
      <c r="Q58" s="5"/>
      <c r="R58" s="5"/>
      <c r="S58" s="5"/>
      <c r="T58" s="16"/>
      <c r="AC58" s="17"/>
    </row>
    <row r="59" spans="1:29" x14ac:dyDescent="0.25">
      <c r="A59" s="29"/>
      <c r="B59" s="5"/>
      <c r="C59" s="5"/>
      <c r="D59" s="5"/>
      <c r="F59" s="4"/>
      <c r="H59" s="5"/>
      <c r="I59" s="5"/>
      <c r="J59" s="22"/>
      <c r="K59" s="5"/>
      <c r="L59" s="5"/>
      <c r="M59" s="5"/>
      <c r="N59" s="5"/>
      <c r="O59" s="5"/>
      <c r="P59" s="5"/>
      <c r="Q59" s="5"/>
      <c r="R59" s="5"/>
      <c r="S59" s="5"/>
      <c r="T59" s="16"/>
      <c r="AC59" s="17"/>
    </row>
    <row r="60" spans="1:29" x14ac:dyDescent="0.25">
      <c r="A60" s="29"/>
      <c r="B60" s="5"/>
      <c r="C60" s="5"/>
      <c r="D60" s="5"/>
      <c r="F60" s="4"/>
      <c r="H60" s="5"/>
      <c r="I60" s="5"/>
      <c r="J60" s="22"/>
      <c r="K60" s="5"/>
      <c r="L60" s="5"/>
      <c r="M60" s="5"/>
      <c r="N60" s="5"/>
      <c r="O60" s="5"/>
      <c r="P60" s="5"/>
      <c r="Q60" s="5"/>
      <c r="R60" s="5"/>
      <c r="S60" s="5"/>
      <c r="T60" s="16"/>
      <c r="AC60" s="17"/>
    </row>
    <row r="61" spans="1:29" x14ac:dyDescent="0.25">
      <c r="A61" s="29"/>
      <c r="B61" s="5"/>
      <c r="C61" s="5"/>
      <c r="D61" s="5"/>
      <c r="F61" s="4"/>
      <c r="H61" s="5"/>
      <c r="I61" s="5"/>
      <c r="J61" s="22"/>
      <c r="K61" s="5"/>
      <c r="L61" s="5"/>
      <c r="M61" s="5"/>
      <c r="N61" s="5"/>
      <c r="O61" s="5"/>
      <c r="P61" s="5"/>
      <c r="Q61" s="5"/>
      <c r="R61" s="5"/>
      <c r="S61" s="5"/>
      <c r="T61" s="16"/>
      <c r="AC61" s="17"/>
    </row>
    <row r="62" spans="1:29" x14ac:dyDescent="0.25">
      <c r="A62" s="29"/>
      <c r="B62" s="5"/>
      <c r="C62" s="5"/>
      <c r="D62" s="5"/>
      <c r="F62" s="4"/>
      <c r="H62" s="5"/>
      <c r="I62" s="5"/>
      <c r="J62" s="22"/>
      <c r="K62" s="5"/>
      <c r="L62" s="5"/>
      <c r="M62" s="5"/>
      <c r="N62" s="5"/>
      <c r="O62" s="5"/>
      <c r="P62" s="5"/>
      <c r="Q62" s="5"/>
      <c r="R62" s="5"/>
      <c r="S62" s="5"/>
      <c r="T62" s="16"/>
      <c r="AC62" s="17"/>
    </row>
    <row r="63" spans="1:29" x14ac:dyDescent="0.25">
      <c r="A63" s="30" t="s">
        <v>12</v>
      </c>
      <c r="B63" s="5"/>
      <c r="C63" s="5"/>
      <c r="D63" s="5"/>
      <c r="F63" s="4"/>
      <c r="H63" s="5"/>
      <c r="I63" s="5"/>
      <c r="J63" s="22"/>
      <c r="K63" s="5"/>
      <c r="L63" s="5"/>
      <c r="M63" s="5"/>
      <c r="N63" s="5"/>
      <c r="O63" s="5"/>
      <c r="P63" s="5"/>
      <c r="Q63" s="5"/>
      <c r="R63" s="5"/>
      <c r="S63" s="5"/>
      <c r="T63" s="16"/>
      <c r="AC63" s="17"/>
    </row>
    <row r="64" spans="1:29" ht="15.75" thickBot="1" x14ac:dyDescent="0.3">
      <c r="A64" s="29"/>
      <c r="B64" s="5"/>
      <c r="C64" s="5"/>
      <c r="D64" s="5"/>
      <c r="F64" s="4"/>
      <c r="H64" s="5"/>
      <c r="I64" s="5"/>
      <c r="J64" s="22"/>
      <c r="K64" s="5"/>
      <c r="L64" s="5"/>
      <c r="M64" s="5"/>
      <c r="N64" s="5"/>
      <c r="O64" s="5"/>
      <c r="P64" s="5"/>
      <c r="Q64" s="5"/>
      <c r="R64" s="5"/>
      <c r="S64" s="5"/>
      <c r="T64" s="16"/>
      <c r="AC64" s="17"/>
    </row>
    <row r="65" spans="1:29" x14ac:dyDescent="0.25">
      <c r="A65" s="280" t="s">
        <v>13</v>
      </c>
      <c r="B65" s="281"/>
      <c r="C65" s="281"/>
      <c r="D65" s="282" t="s">
        <v>14</v>
      </c>
      <c r="E65" s="283"/>
      <c r="F65" s="284"/>
      <c r="H65" s="5"/>
      <c r="I65" s="5"/>
      <c r="J65" s="22"/>
      <c r="K65" s="5"/>
      <c r="L65" s="5"/>
      <c r="M65" s="5"/>
      <c r="N65" s="5"/>
      <c r="O65" s="5"/>
      <c r="P65" s="5"/>
      <c r="Q65" s="5"/>
      <c r="R65" s="5"/>
      <c r="S65" s="5"/>
      <c r="T65" s="16"/>
      <c r="AC65" s="17"/>
    </row>
    <row r="66" spans="1:29" x14ac:dyDescent="0.25">
      <c r="A66" s="285" t="s">
        <v>15</v>
      </c>
      <c r="B66" s="286"/>
      <c r="C66" s="287"/>
      <c r="D66" s="263" t="s">
        <v>165</v>
      </c>
      <c r="E66" s="289"/>
      <c r="F66" s="290"/>
      <c r="G66" s="76">
        <f>C22</f>
        <v>12530</v>
      </c>
      <c r="H66" s="110" t="s">
        <v>5</v>
      </c>
      <c r="I66" s="5"/>
      <c r="J66" s="22"/>
      <c r="K66" s="5"/>
      <c r="L66" s="5"/>
      <c r="M66" s="5"/>
      <c r="N66" s="5"/>
      <c r="O66" s="5"/>
      <c r="P66" s="5"/>
      <c r="Q66" s="5"/>
      <c r="R66" s="5"/>
      <c r="S66" s="5"/>
      <c r="T66" s="16"/>
      <c r="AC66" s="17"/>
    </row>
    <row r="67" spans="1:29" x14ac:dyDescent="0.25">
      <c r="A67" s="260" t="s">
        <v>16</v>
      </c>
      <c r="B67" s="261"/>
      <c r="C67" s="262"/>
      <c r="D67" s="263" t="s">
        <v>95</v>
      </c>
      <c r="E67" s="264"/>
      <c r="F67" s="265"/>
      <c r="G67" s="76">
        <f>C21</f>
        <v>5311</v>
      </c>
      <c r="H67" s="110" t="s">
        <v>5</v>
      </c>
      <c r="I67" s="5"/>
      <c r="J67" s="22"/>
      <c r="K67" s="5"/>
      <c r="L67" s="5"/>
      <c r="M67" s="5"/>
      <c r="N67" s="5"/>
      <c r="O67" s="5"/>
      <c r="P67" s="5"/>
      <c r="Q67" s="5"/>
      <c r="R67" s="5"/>
      <c r="S67" s="5"/>
      <c r="T67" s="16"/>
      <c r="AC67" s="17"/>
    </row>
    <row r="68" spans="1:29" ht="15.75" thickBot="1" x14ac:dyDescent="0.3">
      <c r="A68" s="266" t="s">
        <v>17</v>
      </c>
      <c r="B68" s="267"/>
      <c r="C68" s="268"/>
      <c r="D68" s="327" t="s">
        <v>171</v>
      </c>
      <c r="E68" s="270"/>
      <c r="F68" s="271"/>
      <c r="G68" s="76">
        <f>C20</f>
        <v>2496</v>
      </c>
      <c r="H68" s="110" t="s">
        <v>5</v>
      </c>
      <c r="I68" s="5"/>
      <c r="J68" s="22"/>
      <c r="K68" s="5"/>
      <c r="L68" s="5"/>
      <c r="M68" s="5"/>
      <c r="N68" s="5"/>
      <c r="O68" s="5"/>
      <c r="P68" s="5"/>
      <c r="Q68" s="5"/>
      <c r="R68" s="5"/>
      <c r="S68" s="5"/>
      <c r="T68" s="16"/>
      <c r="AC68" s="17"/>
    </row>
    <row r="69" spans="1:29" x14ac:dyDescent="0.25">
      <c r="A69" s="29"/>
      <c r="B69" s="5"/>
      <c r="C69" s="5"/>
      <c r="D69" s="5"/>
      <c r="F69" s="4"/>
      <c r="H69" s="5"/>
      <c r="I69" s="5"/>
      <c r="J69" s="22"/>
      <c r="K69" s="5"/>
      <c r="L69" s="5"/>
      <c r="M69" s="5"/>
      <c r="N69" s="5"/>
      <c r="O69" s="5"/>
      <c r="P69" s="5"/>
      <c r="Q69" s="5"/>
      <c r="R69" s="5"/>
      <c r="S69" s="5"/>
      <c r="T69" s="16"/>
      <c r="AC69" s="17"/>
    </row>
    <row r="70" spans="1:29" ht="18" x14ac:dyDescent="0.35">
      <c r="A70" s="30" t="s">
        <v>18</v>
      </c>
      <c r="B70" s="5"/>
      <c r="C70" s="5"/>
      <c r="D70" s="5"/>
      <c r="F70" s="4"/>
      <c r="H70" s="5"/>
      <c r="I70" s="5"/>
      <c r="J70" s="22"/>
      <c r="K70" s="5"/>
      <c r="L70" s="5"/>
      <c r="M70" s="5"/>
      <c r="N70" s="5"/>
      <c r="O70" s="5"/>
      <c r="P70" s="5"/>
      <c r="Q70" s="5"/>
      <c r="R70" s="5"/>
      <c r="S70" s="5"/>
      <c r="T70" s="16"/>
      <c r="AC70" s="17"/>
    </row>
    <row r="71" spans="1:29" x14ac:dyDescent="0.25">
      <c r="A71" s="30"/>
      <c r="B71" s="5"/>
      <c r="C71" s="5"/>
      <c r="D71" s="5"/>
      <c r="F71" s="4"/>
      <c r="H71" s="5"/>
      <c r="I71" s="5"/>
      <c r="J71" s="22"/>
      <c r="K71" s="5"/>
      <c r="L71" s="5"/>
      <c r="M71" s="5"/>
      <c r="N71" s="5"/>
      <c r="O71" s="5"/>
      <c r="P71" s="5"/>
      <c r="Q71" s="5"/>
      <c r="R71" s="5"/>
      <c r="S71" s="5"/>
      <c r="T71" s="16"/>
      <c r="AC71" s="17"/>
    </row>
    <row r="72" spans="1:29" x14ac:dyDescent="0.25">
      <c r="A72" s="30"/>
      <c r="B72" s="5"/>
      <c r="C72" s="5"/>
      <c r="D72" s="5"/>
      <c r="F72" s="4"/>
      <c r="H72" s="5"/>
      <c r="I72" s="5"/>
      <c r="J72" s="22"/>
      <c r="K72" s="5"/>
      <c r="L72" s="5"/>
      <c r="M72" s="5"/>
      <c r="N72" s="5"/>
      <c r="O72" s="5"/>
      <c r="P72" s="5"/>
      <c r="Q72" s="5"/>
      <c r="R72" s="5"/>
      <c r="S72" s="5"/>
      <c r="T72" s="16"/>
      <c r="AC72" s="17"/>
    </row>
    <row r="73" spans="1:29" x14ac:dyDescent="0.25">
      <c r="A73" s="30"/>
      <c r="B73" s="5"/>
      <c r="C73" s="5"/>
      <c r="D73" s="5"/>
      <c r="F73" s="4"/>
      <c r="H73" s="5"/>
      <c r="I73" s="5"/>
      <c r="J73" s="22"/>
      <c r="K73" s="5"/>
      <c r="L73" s="5"/>
      <c r="M73" s="5"/>
      <c r="N73" s="5"/>
      <c r="O73" s="5"/>
      <c r="P73" s="5"/>
      <c r="Q73" s="5"/>
      <c r="R73" s="5"/>
      <c r="S73" s="5"/>
      <c r="T73" s="16"/>
      <c r="AC73" s="17"/>
    </row>
    <row r="74" spans="1:29" x14ac:dyDescent="0.25">
      <c r="A74" s="30"/>
      <c r="B74" s="5"/>
      <c r="C74" s="5"/>
      <c r="D74" s="5"/>
      <c r="F74" s="4"/>
      <c r="H74" s="5"/>
      <c r="I74" s="5"/>
      <c r="J74" s="22"/>
      <c r="K74" s="5"/>
      <c r="L74" s="5"/>
      <c r="M74" s="5"/>
      <c r="N74" s="5"/>
      <c r="O74" s="5"/>
      <c r="P74" s="5"/>
      <c r="Q74" s="5"/>
      <c r="R74" s="5"/>
      <c r="S74" s="5"/>
      <c r="T74" s="16"/>
      <c r="AC74" s="17"/>
    </row>
    <row r="75" spans="1:29" x14ac:dyDescent="0.25">
      <c r="A75" s="30"/>
      <c r="B75" s="5"/>
      <c r="C75" s="5"/>
      <c r="D75" s="5"/>
      <c r="F75" s="4"/>
      <c r="H75" s="5"/>
      <c r="I75" s="5"/>
      <c r="J75" s="22"/>
      <c r="K75" s="5"/>
      <c r="L75" s="5"/>
      <c r="M75" s="5"/>
      <c r="N75" s="5"/>
      <c r="O75" s="5"/>
      <c r="P75" s="5"/>
      <c r="Q75" s="5"/>
      <c r="R75" s="5"/>
      <c r="S75" s="5"/>
      <c r="T75" s="16"/>
      <c r="AC75" s="17"/>
    </row>
    <row r="76" spans="1:29" x14ac:dyDescent="0.25">
      <c r="A76" s="31" t="s">
        <v>79</v>
      </c>
      <c r="B76" s="5"/>
      <c r="C76" s="5"/>
      <c r="D76" s="5"/>
      <c r="F76" s="4"/>
      <c r="H76" s="5"/>
      <c r="I76" s="5"/>
      <c r="J76" s="22"/>
      <c r="K76" s="5"/>
      <c r="L76" s="5"/>
      <c r="M76" s="5"/>
      <c r="N76" s="5"/>
      <c r="O76" s="5"/>
      <c r="P76" s="5"/>
      <c r="Q76" s="5"/>
      <c r="R76" s="5"/>
      <c r="S76" s="5"/>
      <c r="T76" s="16"/>
      <c r="AC76" s="17"/>
    </row>
    <row r="77" spans="1:29" ht="23.25" x14ac:dyDescent="0.35">
      <c r="A77" s="30" t="s">
        <v>19</v>
      </c>
      <c r="B77" s="5">
        <v>0.3</v>
      </c>
      <c r="C77" s="5"/>
      <c r="D77" s="11" t="s">
        <v>23</v>
      </c>
      <c r="E77" s="78">
        <f>((2*B77/B81)-1)/((1/(B78+B79))-(1/B80))</f>
        <v>15980.063658213443</v>
      </c>
      <c r="F77" s="15" t="s">
        <v>5</v>
      </c>
      <c r="H77" s="5"/>
      <c r="I77" s="5"/>
      <c r="J77" s="22"/>
      <c r="K77" s="5"/>
      <c r="L77" s="5"/>
      <c r="M77" s="5"/>
      <c r="N77" s="5"/>
      <c r="O77" s="5"/>
      <c r="P77" s="5"/>
      <c r="Q77" s="5"/>
      <c r="R77" s="5"/>
      <c r="S77" s="5"/>
      <c r="T77" s="16"/>
      <c r="AC77" s="17"/>
    </row>
    <row r="78" spans="1:29" x14ac:dyDescent="0.25">
      <c r="A78" s="30" t="s">
        <v>20</v>
      </c>
      <c r="B78" s="77">
        <f>C22</f>
        <v>12530</v>
      </c>
      <c r="C78" s="5"/>
      <c r="D78" s="13"/>
      <c r="E78" s="14"/>
      <c r="H78" s="5"/>
      <c r="I78" s="5"/>
      <c r="J78" s="22"/>
      <c r="K78" s="5"/>
      <c r="L78" s="5"/>
      <c r="M78" s="5"/>
      <c r="N78" s="5"/>
      <c r="O78" s="5"/>
      <c r="P78" s="5"/>
      <c r="Q78" s="5"/>
      <c r="R78" s="5"/>
      <c r="S78" s="5"/>
      <c r="T78" s="16"/>
      <c r="AC78" s="17"/>
    </row>
    <row r="79" spans="1:29" x14ac:dyDescent="0.25">
      <c r="A79" s="30" t="s">
        <v>21</v>
      </c>
      <c r="B79" s="106">
        <f>C37</f>
        <v>3917.6489554950044</v>
      </c>
      <c r="C79" s="5"/>
      <c r="D79" s="5"/>
      <c r="H79" s="5"/>
      <c r="I79" s="5"/>
      <c r="J79" s="22"/>
      <c r="K79" s="5"/>
      <c r="L79" s="5"/>
      <c r="M79" s="5"/>
      <c r="N79" s="5"/>
      <c r="O79" s="5"/>
      <c r="P79" s="5"/>
      <c r="Q79" s="5"/>
      <c r="R79" s="5"/>
      <c r="S79" s="5"/>
      <c r="T79" s="16"/>
      <c r="AC79" s="17"/>
    </row>
    <row r="80" spans="1:29" x14ac:dyDescent="0.25">
      <c r="A80" s="30" t="s">
        <v>22</v>
      </c>
      <c r="B80" s="77">
        <f>B79+G67</f>
        <v>9228.648955495004</v>
      </c>
      <c r="C80" s="5"/>
      <c r="D80" s="5"/>
      <c r="H80" s="5"/>
      <c r="I80" s="5"/>
      <c r="J80" s="22"/>
      <c r="K80" s="5"/>
      <c r="L80" s="5"/>
      <c r="M80" s="5"/>
      <c r="N80" s="5"/>
      <c r="O80" s="5"/>
      <c r="P80" s="5"/>
      <c r="Q80" s="5"/>
      <c r="R80" s="5"/>
      <c r="S80" s="5"/>
      <c r="T80" s="16"/>
      <c r="AC80" s="17"/>
    </row>
    <row r="81" spans="1:29" x14ac:dyDescent="0.25">
      <c r="A81" s="30" t="s">
        <v>24</v>
      </c>
      <c r="B81" s="5">
        <v>2.5</v>
      </c>
      <c r="C81" s="5"/>
      <c r="D81" s="5"/>
      <c r="H81" s="5"/>
      <c r="I81" s="5"/>
      <c r="J81" s="22"/>
      <c r="K81" s="5"/>
      <c r="L81" s="5"/>
      <c r="M81" s="5"/>
      <c r="N81" s="5"/>
      <c r="O81" s="5"/>
      <c r="P81" s="5"/>
      <c r="Q81" s="5"/>
      <c r="R81" s="5"/>
      <c r="S81" s="5"/>
      <c r="T81" s="16"/>
      <c r="AC81" s="17"/>
    </row>
    <row r="82" spans="1:29" x14ac:dyDescent="0.25">
      <c r="A82" s="30"/>
      <c r="B82" s="5"/>
      <c r="C82" s="5"/>
      <c r="D82" s="5"/>
      <c r="H82" s="5"/>
      <c r="I82" s="5"/>
      <c r="J82" s="22"/>
      <c r="K82" s="5"/>
      <c r="L82" s="5"/>
      <c r="M82" s="5"/>
      <c r="N82" s="5"/>
      <c r="O82" s="5"/>
      <c r="P82" s="5"/>
      <c r="Q82" s="5"/>
      <c r="R82" s="5"/>
      <c r="S82" s="5"/>
      <c r="T82" s="16"/>
      <c r="AC82" s="17"/>
    </row>
    <row r="83" spans="1:29" x14ac:dyDescent="0.25">
      <c r="A83" s="31" t="s">
        <v>75</v>
      </c>
      <c r="B83" s="5"/>
      <c r="C83" s="5"/>
      <c r="D83" s="5"/>
      <c r="H83" s="5"/>
      <c r="I83" s="5"/>
      <c r="J83" s="22"/>
      <c r="K83" s="5"/>
      <c r="L83" s="5"/>
      <c r="M83" s="5"/>
      <c r="N83" s="5"/>
      <c r="O83" s="5"/>
      <c r="P83" s="5"/>
      <c r="Q83" s="5"/>
      <c r="R83" s="5"/>
      <c r="S83" s="5"/>
      <c r="T83" s="16"/>
      <c r="AC83" s="17"/>
    </row>
    <row r="84" spans="1:29" ht="23.25" x14ac:dyDescent="0.35">
      <c r="A84" s="30" t="s">
        <v>19</v>
      </c>
      <c r="B84" s="5">
        <v>2.2000000000000002</v>
      </c>
      <c r="C84" s="5"/>
      <c r="D84" s="11" t="s">
        <v>23</v>
      </c>
      <c r="E84" s="78">
        <f>((2*B84/B88)-1)/((1/(B85+B86))-(1/B87))</f>
        <v>15980.063658213448</v>
      </c>
      <c r="F84" s="15" t="s">
        <v>5</v>
      </c>
      <c r="G84" s="328" t="s">
        <v>173</v>
      </c>
      <c r="H84" s="5"/>
      <c r="I84" s="5"/>
      <c r="J84" s="22"/>
      <c r="K84" s="5"/>
      <c r="L84" s="5"/>
      <c r="M84" s="5"/>
      <c r="N84" s="5"/>
      <c r="O84" s="5"/>
      <c r="P84" s="5"/>
      <c r="Q84" s="5"/>
      <c r="R84" s="5"/>
      <c r="S84" s="5"/>
      <c r="T84" s="16"/>
      <c r="AC84" s="17"/>
    </row>
    <row r="85" spans="1:29" ht="15.95" customHeight="1" x14ac:dyDescent="0.35">
      <c r="A85" s="30" t="s">
        <v>20</v>
      </c>
      <c r="B85" s="77">
        <f>C20</f>
        <v>2496</v>
      </c>
      <c r="C85" s="5"/>
      <c r="D85" s="11"/>
      <c r="E85" s="12"/>
      <c r="F85" s="4"/>
      <c r="H85" s="5"/>
      <c r="I85" s="5"/>
      <c r="J85" s="22"/>
      <c r="K85" s="5"/>
      <c r="L85" s="5"/>
      <c r="M85" s="5"/>
      <c r="N85" s="5"/>
      <c r="O85" s="5"/>
      <c r="P85" s="5"/>
      <c r="Q85" s="5"/>
      <c r="R85" s="5"/>
      <c r="S85" s="5"/>
      <c r="T85" s="16"/>
      <c r="AC85" s="17"/>
    </row>
    <row r="86" spans="1:29" x14ac:dyDescent="0.25">
      <c r="A86" s="30" t="s">
        <v>21</v>
      </c>
      <c r="B86" s="106">
        <f>C37</f>
        <v>3917.6489554950044</v>
      </c>
      <c r="C86" s="5"/>
      <c r="D86" s="5"/>
      <c r="F86" s="4"/>
      <c r="H86" s="5"/>
      <c r="I86" s="5"/>
      <c r="J86" s="22"/>
      <c r="K86" s="5"/>
      <c r="L86" s="5"/>
      <c r="M86" s="5"/>
      <c r="N86" s="5"/>
      <c r="O86" s="5"/>
      <c r="P86" s="5"/>
      <c r="Q86" s="5"/>
      <c r="R86" s="5"/>
      <c r="S86" s="5"/>
      <c r="T86" s="16"/>
      <c r="AC86" s="17"/>
    </row>
    <row r="87" spans="1:29" x14ac:dyDescent="0.25">
      <c r="A87" s="30" t="s">
        <v>22</v>
      </c>
      <c r="B87" s="77">
        <f>B86+G67</f>
        <v>9228.648955495004</v>
      </c>
      <c r="C87" s="5"/>
      <c r="D87" s="5"/>
      <c r="F87" s="4"/>
      <c r="H87" s="5"/>
      <c r="I87" s="5"/>
      <c r="J87" s="22"/>
      <c r="K87" s="5"/>
      <c r="L87" s="5"/>
      <c r="M87" s="5"/>
      <c r="N87" s="5"/>
      <c r="O87" s="5"/>
      <c r="P87" s="5"/>
      <c r="Q87" s="5"/>
      <c r="R87" s="5"/>
      <c r="S87" s="5"/>
      <c r="T87" s="16"/>
      <c r="AC87" s="17"/>
    </row>
    <row r="88" spans="1:29" x14ac:dyDescent="0.25">
      <c r="A88" s="30" t="s">
        <v>24</v>
      </c>
      <c r="B88" s="5">
        <v>2.5</v>
      </c>
      <c r="C88" s="5"/>
      <c r="D88" s="5"/>
      <c r="F88" s="4"/>
      <c r="H88" s="5"/>
      <c r="I88" s="5"/>
      <c r="J88" s="22"/>
      <c r="K88" s="5"/>
      <c r="L88" s="5"/>
      <c r="M88" s="5"/>
      <c r="N88" s="5"/>
      <c r="O88" s="5"/>
      <c r="P88" s="5"/>
      <c r="Q88" s="5"/>
      <c r="R88" s="5"/>
      <c r="S88" s="5"/>
      <c r="T88" s="16"/>
      <c r="AC88" s="17"/>
    </row>
    <row r="89" spans="1:29" x14ac:dyDescent="0.25">
      <c r="A89" s="30"/>
      <c r="B89" s="5"/>
      <c r="C89" s="5"/>
      <c r="D89" s="5"/>
      <c r="F89" s="4"/>
      <c r="H89" s="5"/>
      <c r="I89" s="5"/>
      <c r="J89" s="22"/>
      <c r="K89" s="5"/>
      <c r="L89" s="5"/>
      <c r="M89" s="5"/>
      <c r="N89" s="5"/>
      <c r="O89" s="5"/>
      <c r="P89" s="5"/>
      <c r="Q89" s="5"/>
      <c r="R89" s="5"/>
      <c r="S89" s="5"/>
      <c r="T89" s="16"/>
      <c r="AC89" s="17"/>
    </row>
    <row r="90" spans="1:29" x14ac:dyDescent="0.25">
      <c r="A90" s="30"/>
      <c r="B90" s="5"/>
      <c r="C90" s="5"/>
      <c r="D90" s="5"/>
      <c r="F90" s="4"/>
      <c r="H90" s="5"/>
      <c r="I90" s="5"/>
      <c r="J90" s="22"/>
      <c r="K90" s="5"/>
      <c r="L90" s="5"/>
      <c r="M90" s="5"/>
      <c r="N90" s="5"/>
      <c r="O90" s="5"/>
      <c r="P90" s="5"/>
      <c r="Q90" s="5"/>
      <c r="R90" s="5"/>
      <c r="S90" s="5"/>
      <c r="T90" s="16"/>
      <c r="AC90" s="17"/>
    </row>
    <row r="91" spans="1:29" x14ac:dyDescent="0.25">
      <c r="A91" s="30"/>
      <c r="B91" s="5"/>
      <c r="C91" s="5"/>
      <c r="D91" s="5"/>
      <c r="F91" s="4"/>
      <c r="H91" s="5"/>
      <c r="I91" s="5"/>
      <c r="J91" s="22"/>
      <c r="K91" s="5"/>
      <c r="L91" s="5"/>
      <c r="M91" s="5"/>
      <c r="N91" s="5"/>
      <c r="O91" s="5"/>
      <c r="P91" s="5"/>
      <c r="Q91" s="5"/>
      <c r="R91" s="5"/>
      <c r="S91" s="5"/>
      <c r="T91" s="16"/>
      <c r="AC91" s="17"/>
    </row>
    <row r="92" spans="1:29" x14ac:dyDescent="0.25">
      <c r="A92" s="30"/>
      <c r="B92" s="5"/>
      <c r="C92" s="5"/>
      <c r="D92" s="5"/>
      <c r="F92" s="4"/>
      <c r="H92" s="5"/>
      <c r="I92" s="5"/>
      <c r="J92" s="22"/>
      <c r="K92" s="5"/>
      <c r="L92" s="5"/>
      <c r="M92" s="5"/>
      <c r="N92" s="5"/>
      <c r="O92" s="5"/>
      <c r="P92" s="5"/>
      <c r="Q92" s="5"/>
      <c r="R92" s="5"/>
      <c r="S92" s="5"/>
      <c r="T92" s="16"/>
      <c r="AC92" s="17"/>
    </row>
    <row r="93" spans="1:29" x14ac:dyDescent="0.25">
      <c r="A93" s="30"/>
      <c r="B93" s="5"/>
      <c r="C93" s="5"/>
      <c r="D93" s="5"/>
      <c r="F93" s="4"/>
      <c r="H93" s="5"/>
      <c r="I93" s="5"/>
      <c r="J93" s="22"/>
      <c r="K93" s="5"/>
      <c r="L93" s="5"/>
      <c r="M93" s="5"/>
      <c r="N93" s="5"/>
      <c r="O93" s="5"/>
      <c r="P93" s="5"/>
      <c r="Q93" s="5"/>
      <c r="R93" s="5"/>
      <c r="S93" s="5"/>
      <c r="T93" s="16"/>
      <c r="AC93" s="17"/>
    </row>
    <row r="94" spans="1:29" x14ac:dyDescent="0.25">
      <c r="A94" s="30"/>
      <c r="B94" s="5"/>
      <c r="C94" s="5"/>
      <c r="D94" s="5"/>
      <c r="F94" s="4"/>
      <c r="H94" s="5"/>
      <c r="I94" s="5"/>
      <c r="J94" s="22"/>
      <c r="K94" s="5"/>
      <c r="L94" s="5"/>
      <c r="M94" s="5"/>
      <c r="N94" s="5"/>
      <c r="O94" s="5"/>
      <c r="P94" s="5"/>
      <c r="Q94" s="5"/>
      <c r="R94" s="5"/>
      <c r="S94" s="5"/>
      <c r="T94" s="16"/>
      <c r="AC94" s="17"/>
    </row>
    <row r="95" spans="1:29" ht="10.5" customHeight="1" x14ac:dyDescent="0.25">
      <c r="A95" s="29"/>
      <c r="B95" s="5"/>
      <c r="C95" s="5"/>
      <c r="D95" s="5"/>
      <c r="F95" s="4"/>
      <c r="H95" s="5"/>
      <c r="I95" s="5"/>
      <c r="J95" s="22"/>
      <c r="K95" s="5"/>
      <c r="L95" s="5"/>
      <c r="M95" s="5"/>
      <c r="N95" s="5"/>
      <c r="O95" s="5"/>
      <c r="P95" s="5"/>
      <c r="Q95" s="5"/>
      <c r="R95" s="5"/>
      <c r="S95" s="5"/>
      <c r="T95" s="16"/>
      <c r="AC95" s="17"/>
    </row>
    <row r="96" spans="1:29" ht="14.45" customHeight="1" thickBot="1" x14ac:dyDescent="0.3">
      <c r="A96" s="32"/>
      <c r="B96" s="33"/>
      <c r="C96" s="33"/>
      <c r="D96" s="33"/>
      <c r="E96" s="19"/>
      <c r="F96" s="34"/>
      <c r="G96" s="19"/>
      <c r="H96" s="33"/>
      <c r="I96" s="33"/>
      <c r="J96" s="35"/>
      <c r="K96" s="33"/>
      <c r="L96" s="33"/>
      <c r="M96" s="33"/>
      <c r="N96" s="33"/>
      <c r="O96" s="33"/>
      <c r="P96" s="33"/>
      <c r="Q96" s="33"/>
      <c r="R96" s="33"/>
      <c r="S96" s="33"/>
      <c r="T96" s="18"/>
      <c r="U96" s="19"/>
      <c r="V96" s="19"/>
      <c r="W96" s="19"/>
      <c r="X96" s="19"/>
      <c r="Y96" s="19"/>
      <c r="Z96" s="19"/>
      <c r="AA96" s="19"/>
      <c r="AB96" s="19"/>
      <c r="AC96" s="20"/>
    </row>
    <row r="97" spans="1:19" ht="14.45" customHeight="1" x14ac:dyDescent="0.25">
      <c r="A97" s="7"/>
      <c r="B97" s="5"/>
      <c r="C97" s="5"/>
      <c r="D97" s="5"/>
      <c r="F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14.45" customHeight="1" x14ac:dyDescent="0.25">
      <c r="A98" s="7"/>
      <c r="B98" s="5"/>
      <c r="C98" s="5"/>
      <c r="D98" s="5"/>
      <c r="F98" s="4"/>
      <c r="H98" s="119" t="s">
        <v>91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ht="30.95" customHeight="1" x14ac:dyDescent="0.25">
      <c r="F99" s="117" t="s">
        <v>89</v>
      </c>
      <c r="H99" s="116" t="s">
        <v>90</v>
      </c>
      <c r="I99" s="117" t="s">
        <v>88</v>
      </c>
    </row>
    <row r="100" spans="1:19" x14ac:dyDescent="0.25">
      <c r="C100" s="116" t="s">
        <v>80</v>
      </c>
      <c r="D100" s="114">
        <v>60</v>
      </c>
      <c r="E100" s="1" t="s">
        <v>85</v>
      </c>
      <c r="F100" s="113">
        <v>2.2000000000000002</v>
      </c>
      <c r="H100" s="113">
        <v>20</v>
      </c>
      <c r="I100" s="114">
        <f>1.25-(40-H100)*D104</f>
        <v>0.30000000000000004</v>
      </c>
    </row>
    <row r="101" spans="1:19" x14ac:dyDescent="0.25">
      <c r="C101" s="116" t="s">
        <v>83</v>
      </c>
      <c r="D101" s="114">
        <v>40</v>
      </c>
      <c r="E101" s="1" t="s">
        <v>85</v>
      </c>
      <c r="F101" s="113">
        <v>1.25</v>
      </c>
      <c r="H101" s="113">
        <v>25</v>
      </c>
      <c r="I101" s="114">
        <f>1.25-(40-H101)*D104</f>
        <v>0.53749999999999998</v>
      </c>
    </row>
    <row r="102" spans="1:19" x14ac:dyDescent="0.25">
      <c r="C102" s="116" t="s">
        <v>82</v>
      </c>
      <c r="D102" s="114">
        <v>20</v>
      </c>
      <c r="E102" s="1" t="s">
        <v>85</v>
      </c>
      <c r="F102" s="113">
        <v>0.3</v>
      </c>
      <c r="H102" s="219">
        <v>30</v>
      </c>
      <c r="I102" s="246">
        <f>1.25-(40-H102)*D104</f>
        <v>0.77500000000000002</v>
      </c>
    </row>
    <row r="103" spans="1:19" x14ac:dyDescent="0.25">
      <c r="C103" s="116" t="s">
        <v>84</v>
      </c>
      <c r="D103" s="114">
        <f>D100-D102</f>
        <v>40</v>
      </c>
      <c r="E103" s="1" t="s">
        <v>81</v>
      </c>
      <c r="F103" s="113"/>
      <c r="H103" s="113">
        <v>35</v>
      </c>
      <c r="I103" s="114">
        <f>1.25-(40-H103)*D104</f>
        <v>1.0125</v>
      </c>
    </row>
    <row r="104" spans="1:19" x14ac:dyDescent="0.25">
      <c r="C104" s="116" t="s">
        <v>86</v>
      </c>
      <c r="D104" s="115">
        <f>(F100-F102)/D103</f>
        <v>4.7500000000000001E-2</v>
      </c>
      <c r="E104" s="1" t="s">
        <v>38</v>
      </c>
      <c r="H104" s="130">
        <v>40</v>
      </c>
      <c r="I104" s="245">
        <f>1.25-(40-H104)*D104</f>
        <v>1.25</v>
      </c>
    </row>
    <row r="105" spans="1:19" x14ac:dyDescent="0.25">
      <c r="C105" s="110"/>
      <c r="H105" s="113">
        <v>45</v>
      </c>
      <c r="I105" s="114">
        <f>1.25-(40-H105)*D104</f>
        <v>1.4875</v>
      </c>
    </row>
    <row r="106" spans="1:19" x14ac:dyDescent="0.25">
      <c r="B106" s="1" t="s">
        <v>87</v>
      </c>
      <c r="C106" s="110"/>
      <c r="H106" s="219">
        <v>50</v>
      </c>
      <c r="I106" s="246">
        <f>1.25-(40-H106)*D104</f>
        <v>1.7250000000000001</v>
      </c>
    </row>
    <row r="107" spans="1:19" x14ac:dyDescent="0.25">
      <c r="C107" s="110"/>
      <c r="H107" s="113">
        <v>55</v>
      </c>
      <c r="I107" s="114">
        <f>1.25-(40-H107)*D104</f>
        <v>1.9624999999999999</v>
      </c>
    </row>
    <row r="108" spans="1:19" x14ac:dyDescent="0.25">
      <c r="C108" s="110"/>
      <c r="H108" s="113">
        <v>60</v>
      </c>
      <c r="I108" s="114">
        <f>1.25-(40-H108)*D104</f>
        <v>2.2000000000000002</v>
      </c>
    </row>
    <row r="109" spans="1:19" ht="15.75" x14ac:dyDescent="0.25">
      <c r="C109" s="110"/>
      <c r="E109" s="118" t="s">
        <v>160</v>
      </c>
    </row>
  </sheetData>
  <mergeCells count="11">
    <mergeCell ref="T1:AC2"/>
    <mergeCell ref="B42:G42"/>
    <mergeCell ref="A65:C65"/>
    <mergeCell ref="D65:F65"/>
    <mergeCell ref="A66:C66"/>
    <mergeCell ref="D66:F66"/>
    <mergeCell ref="A67:C67"/>
    <mergeCell ref="D67:F67"/>
    <mergeCell ref="A68:C68"/>
    <mergeCell ref="D68:F68"/>
    <mergeCell ref="A1:J2"/>
  </mergeCells>
  <hyperlinks>
    <hyperlink ref="F18" r:id="rId1" xr:uid="{8A3C43B1-EC3F-41C2-BF7B-94DB2414882F}"/>
  </hyperlinks>
  <pageMargins left="0.7" right="0.7" top="0.75" bottom="0.75" header="0.3" footer="0.3"/>
  <pageSetup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C5D1-6D66-464C-BBF6-F29471D641C3}">
  <dimension ref="A1:AC111"/>
  <sheetViews>
    <sheetView zoomScaleNormal="100" workbookViewId="0">
      <selection activeCell="K1" sqref="K1"/>
    </sheetView>
  </sheetViews>
  <sheetFormatPr defaultColWidth="8.85546875" defaultRowHeight="15" x14ac:dyDescent="0.25"/>
  <cols>
    <col min="1" max="1" width="10.42578125" style="1" bestFit="1" customWidth="1"/>
    <col min="2" max="2" width="7.85546875" style="1" bestFit="1" customWidth="1"/>
    <col min="3" max="3" width="11.5703125" style="1" customWidth="1"/>
    <col min="4" max="4" width="8.85546875" style="1"/>
    <col min="5" max="5" width="12.85546875" style="1" bestFit="1" customWidth="1"/>
    <col min="6" max="6" width="16.42578125" style="1" customWidth="1"/>
    <col min="7" max="7" width="16.5703125" style="1" customWidth="1"/>
    <col min="8" max="8" width="8.85546875" style="1"/>
    <col min="9" max="9" width="11.140625" style="1" customWidth="1"/>
    <col min="10" max="10" width="16.28515625" style="1" customWidth="1"/>
    <col min="11" max="19" width="13.5703125" style="1" customWidth="1"/>
    <col min="20" max="16384" width="8.85546875" style="1"/>
  </cols>
  <sheetData>
    <row r="1" spans="1:29" ht="14.45" customHeight="1" x14ac:dyDescent="0.25">
      <c r="A1" s="272" t="s">
        <v>0</v>
      </c>
      <c r="B1" s="273"/>
      <c r="C1" s="273"/>
      <c r="D1" s="273"/>
      <c r="E1" s="273"/>
      <c r="F1" s="273"/>
      <c r="G1" s="273"/>
      <c r="H1" s="273"/>
      <c r="I1" s="273"/>
      <c r="J1" s="274"/>
      <c r="K1" s="93"/>
      <c r="L1" s="93"/>
      <c r="N1" s="93"/>
      <c r="O1" s="93"/>
      <c r="P1" s="93"/>
      <c r="Q1" s="93"/>
      <c r="R1" s="93"/>
      <c r="S1" s="93"/>
      <c r="T1" s="254"/>
      <c r="U1" s="255"/>
      <c r="V1" s="255"/>
      <c r="W1" s="255"/>
      <c r="X1" s="255"/>
      <c r="Y1" s="255"/>
      <c r="Z1" s="255"/>
      <c r="AA1" s="255"/>
      <c r="AB1" s="255"/>
      <c r="AC1" s="256"/>
    </row>
    <row r="2" spans="1:29" ht="14.45" customHeight="1" x14ac:dyDescent="0.25">
      <c r="A2" s="275"/>
      <c r="B2" s="276"/>
      <c r="C2" s="276"/>
      <c r="D2" s="276"/>
      <c r="E2" s="276"/>
      <c r="F2" s="276"/>
      <c r="G2" s="276"/>
      <c r="H2" s="276"/>
      <c r="I2" s="276"/>
      <c r="J2" s="277"/>
      <c r="K2" s="2"/>
      <c r="L2" s="2"/>
      <c r="M2" s="229" t="s">
        <v>144</v>
      </c>
      <c r="N2" s="2"/>
      <c r="O2" s="2"/>
      <c r="P2" s="2"/>
      <c r="Q2" s="2"/>
      <c r="R2" s="2"/>
      <c r="S2" s="2"/>
      <c r="T2" s="257"/>
      <c r="U2" s="258"/>
      <c r="V2" s="258"/>
      <c r="W2" s="258"/>
      <c r="X2" s="258"/>
      <c r="Y2" s="258"/>
      <c r="Z2" s="258"/>
      <c r="AA2" s="258"/>
      <c r="AB2" s="258"/>
      <c r="AC2" s="259"/>
    </row>
    <row r="3" spans="1:29" ht="14.45" customHeight="1" x14ac:dyDescent="0.25">
      <c r="A3" s="21"/>
      <c r="B3" s="2"/>
      <c r="C3" s="2"/>
      <c r="D3" s="2"/>
      <c r="E3" s="2"/>
      <c r="F3" s="2"/>
      <c r="G3" s="2"/>
      <c r="H3" s="2"/>
      <c r="I3" s="2"/>
      <c r="J3" s="36"/>
      <c r="K3" s="2"/>
      <c r="L3" s="2"/>
      <c r="M3" s="2"/>
      <c r="N3" s="2"/>
      <c r="O3" s="2"/>
      <c r="P3" s="2"/>
      <c r="Q3" s="2"/>
      <c r="R3" s="2"/>
      <c r="S3" s="2"/>
      <c r="T3" s="21"/>
      <c r="U3" s="2"/>
      <c r="V3" s="2"/>
      <c r="W3" s="2"/>
      <c r="X3" s="2"/>
      <c r="Y3" s="2"/>
      <c r="Z3" s="2"/>
      <c r="AA3" s="2"/>
      <c r="AB3" s="2"/>
      <c r="AC3" s="36"/>
    </row>
    <row r="4" spans="1:29" ht="14.45" customHeight="1" x14ac:dyDescent="0.25">
      <c r="A4" s="21"/>
      <c r="B4" s="2"/>
      <c r="C4" s="2"/>
      <c r="D4" s="2"/>
      <c r="E4" s="2"/>
      <c r="F4" s="2"/>
      <c r="G4" s="2"/>
      <c r="H4" s="2"/>
      <c r="I4" s="2"/>
      <c r="J4" s="36"/>
      <c r="K4" s="2"/>
      <c r="L4" s="2"/>
      <c r="M4" s="2"/>
      <c r="N4" s="2"/>
      <c r="O4" s="2"/>
      <c r="P4" s="2"/>
      <c r="Q4" s="2"/>
      <c r="R4" s="2"/>
      <c r="S4" s="2"/>
      <c r="T4" s="21"/>
      <c r="U4" s="2"/>
      <c r="V4" s="2"/>
      <c r="W4" s="2"/>
      <c r="X4" s="2"/>
      <c r="Y4" s="2"/>
      <c r="Z4" s="2"/>
      <c r="AA4" s="2"/>
      <c r="AB4" s="2"/>
      <c r="AC4" s="36"/>
    </row>
    <row r="5" spans="1:29" ht="14.45" customHeight="1" x14ac:dyDescent="0.25">
      <c r="A5" s="21"/>
      <c r="B5" s="2"/>
      <c r="C5" s="2"/>
      <c r="D5" s="2"/>
      <c r="E5" s="2"/>
      <c r="F5" s="2"/>
      <c r="G5" s="2"/>
      <c r="H5" s="2"/>
      <c r="I5" s="2"/>
      <c r="J5" s="36"/>
      <c r="K5" s="2"/>
      <c r="L5" s="2"/>
      <c r="M5" s="2"/>
      <c r="N5" s="2"/>
      <c r="O5" s="2"/>
      <c r="P5" s="2"/>
      <c r="Q5" s="2"/>
      <c r="R5" s="2"/>
      <c r="S5" s="2"/>
      <c r="T5" s="21"/>
      <c r="U5" s="2"/>
      <c r="V5" s="2"/>
      <c r="W5" s="2"/>
      <c r="X5" s="2"/>
      <c r="Y5" s="2"/>
      <c r="Z5" s="2"/>
      <c r="AA5" s="2"/>
      <c r="AB5" s="2"/>
      <c r="AC5" s="36"/>
    </row>
    <row r="6" spans="1:29" ht="14.45" customHeight="1" x14ac:dyDescent="0.25">
      <c r="A6" s="21"/>
      <c r="B6" s="2"/>
      <c r="C6" s="2"/>
      <c r="D6" s="2"/>
      <c r="E6" s="2"/>
      <c r="F6" s="2"/>
      <c r="G6" s="2"/>
      <c r="H6" s="2"/>
      <c r="I6" s="2"/>
      <c r="J6" s="36"/>
      <c r="K6" s="2"/>
      <c r="L6" s="2"/>
      <c r="M6" s="2"/>
      <c r="N6" s="2"/>
      <c r="O6" s="2"/>
      <c r="P6" s="2"/>
      <c r="Q6" s="2"/>
      <c r="R6" s="2"/>
      <c r="S6" s="2"/>
      <c r="T6" s="21"/>
      <c r="U6" s="2"/>
      <c r="V6" s="2"/>
      <c r="W6" s="2"/>
      <c r="X6" s="2"/>
      <c r="Y6" s="2"/>
      <c r="Z6" s="2"/>
      <c r="AA6" s="2"/>
      <c r="AB6" s="2"/>
      <c r="AC6" s="36"/>
    </row>
    <row r="7" spans="1:29" ht="14.45" customHeight="1" x14ac:dyDescent="0.25">
      <c r="A7" s="21"/>
      <c r="B7" s="2"/>
      <c r="C7" s="2"/>
      <c r="D7" s="2"/>
      <c r="E7" s="2"/>
      <c r="F7" s="2"/>
      <c r="G7" s="2"/>
      <c r="H7" s="2"/>
      <c r="I7" s="2"/>
      <c r="J7" s="36"/>
      <c r="K7" s="2"/>
      <c r="L7" s="2"/>
      <c r="M7" s="2"/>
      <c r="N7" s="2"/>
      <c r="O7" s="2"/>
      <c r="P7" s="2"/>
      <c r="Q7" s="2"/>
      <c r="R7" s="2"/>
      <c r="S7" s="2"/>
      <c r="T7" s="21"/>
      <c r="U7" s="2"/>
      <c r="V7" s="2"/>
      <c r="W7" s="2"/>
      <c r="X7" s="2"/>
      <c r="Y7" s="2"/>
      <c r="Z7" s="2"/>
      <c r="AA7" s="2"/>
      <c r="AB7" s="2"/>
      <c r="AC7" s="36"/>
    </row>
    <row r="8" spans="1:29" ht="14.45" customHeight="1" x14ac:dyDescent="0.25">
      <c r="A8" s="21"/>
      <c r="B8" s="2"/>
      <c r="C8" s="2"/>
      <c r="D8" s="2"/>
      <c r="E8" s="2"/>
      <c r="F8" s="2"/>
      <c r="G8" s="2"/>
      <c r="H8" s="2"/>
      <c r="I8" s="2"/>
      <c r="J8" s="36"/>
      <c r="K8" s="2"/>
      <c r="L8" s="2"/>
      <c r="M8" s="2"/>
      <c r="N8" s="2"/>
      <c r="O8" s="2"/>
      <c r="P8" s="2"/>
      <c r="Q8" s="2"/>
      <c r="R8" s="2"/>
      <c r="S8" s="2"/>
      <c r="T8" s="21"/>
      <c r="U8" s="2"/>
      <c r="V8" s="2"/>
      <c r="W8" s="2"/>
      <c r="X8" s="2"/>
      <c r="Y8" s="2"/>
      <c r="Z8" s="2"/>
      <c r="AA8" s="2"/>
      <c r="AB8" s="2"/>
      <c r="AC8" s="36"/>
    </row>
    <row r="9" spans="1:29" ht="14.45" customHeight="1" x14ac:dyDescent="0.25">
      <c r="A9" s="21"/>
      <c r="B9" s="2"/>
      <c r="C9" s="2"/>
      <c r="D9" s="2"/>
      <c r="E9" s="2"/>
      <c r="F9" s="2"/>
      <c r="G9" s="2"/>
      <c r="H9" s="2"/>
      <c r="I9" s="2"/>
      <c r="J9" s="36"/>
      <c r="K9" s="2"/>
      <c r="L9" s="2"/>
      <c r="M9" s="2"/>
      <c r="N9" s="2"/>
      <c r="O9" s="2"/>
      <c r="P9" s="2"/>
      <c r="Q9" s="2"/>
      <c r="R9" s="2"/>
      <c r="S9" s="2"/>
      <c r="T9" s="21"/>
      <c r="U9" s="2"/>
      <c r="V9" s="2"/>
      <c r="W9" s="2"/>
      <c r="X9" s="2"/>
      <c r="Y9" s="2"/>
      <c r="Z9" s="2"/>
      <c r="AA9" s="2"/>
      <c r="AB9" s="2"/>
      <c r="AC9" s="36"/>
    </row>
    <row r="10" spans="1:29" ht="14.45" customHeight="1" x14ac:dyDescent="0.25">
      <c r="A10" s="21"/>
      <c r="B10" s="2"/>
      <c r="C10" s="2"/>
      <c r="D10" s="2"/>
      <c r="E10" s="2"/>
      <c r="F10" s="2"/>
      <c r="G10" s="2"/>
      <c r="H10" s="2"/>
      <c r="I10" s="2"/>
      <c r="J10" s="36"/>
      <c r="K10" s="2"/>
      <c r="L10" s="2"/>
      <c r="M10" s="2"/>
      <c r="N10" s="2"/>
      <c r="O10" s="2"/>
      <c r="P10" s="2"/>
      <c r="Q10" s="2"/>
      <c r="R10" s="2"/>
      <c r="S10" s="2"/>
      <c r="T10" s="21"/>
      <c r="U10" s="2"/>
      <c r="V10" s="2"/>
      <c r="W10" s="2"/>
      <c r="X10" s="2"/>
      <c r="Y10" s="2"/>
      <c r="Z10" s="2"/>
      <c r="AA10" s="2"/>
      <c r="AB10" s="2"/>
      <c r="AC10" s="36"/>
    </row>
    <row r="11" spans="1:29" ht="14.45" customHeight="1" x14ac:dyDescent="0.25">
      <c r="A11" s="21"/>
      <c r="B11" s="2"/>
      <c r="C11" s="2"/>
      <c r="D11" s="2"/>
      <c r="E11" s="2"/>
      <c r="F11" s="2"/>
      <c r="G11" s="2"/>
      <c r="H11" s="2"/>
      <c r="I11" s="2"/>
      <c r="J11" s="36"/>
      <c r="K11" s="2"/>
      <c r="L11" s="2"/>
      <c r="M11" s="2"/>
      <c r="N11" s="2"/>
      <c r="O11" s="2"/>
      <c r="P11" s="2"/>
      <c r="Q11" s="2"/>
      <c r="R11" s="2"/>
      <c r="S11" s="2"/>
      <c r="T11" s="21"/>
      <c r="U11" s="2"/>
      <c r="V11" s="2"/>
      <c r="W11" s="2"/>
      <c r="X11" s="2"/>
      <c r="Y11" s="2"/>
      <c r="Z11" s="2"/>
      <c r="AA11" s="2"/>
      <c r="AB11" s="2"/>
      <c r="AC11" s="36"/>
    </row>
    <row r="12" spans="1:29" ht="14.45" customHeight="1" x14ac:dyDescent="0.25">
      <c r="A12" s="21"/>
      <c r="B12" s="2"/>
      <c r="C12" s="2"/>
      <c r="D12" s="2"/>
      <c r="E12" s="2"/>
      <c r="F12" s="2"/>
      <c r="G12" s="2"/>
      <c r="H12" s="2"/>
      <c r="I12" s="2"/>
      <c r="J12" s="36"/>
      <c r="K12" s="2"/>
      <c r="L12" s="2"/>
      <c r="M12" s="2"/>
      <c r="N12" s="2"/>
      <c r="O12" s="2"/>
      <c r="P12" s="2"/>
      <c r="Q12" s="2"/>
      <c r="R12" s="2"/>
      <c r="S12" s="2"/>
      <c r="T12" s="21"/>
      <c r="U12" s="2"/>
      <c r="V12" s="2"/>
      <c r="W12" s="2"/>
      <c r="X12" s="2"/>
      <c r="Y12" s="2"/>
      <c r="Z12" s="2"/>
      <c r="AA12" s="2"/>
      <c r="AB12" s="2"/>
      <c r="AC12" s="36"/>
    </row>
    <row r="13" spans="1:29" ht="14.45" customHeight="1" x14ac:dyDescent="0.35">
      <c r="A13" s="225" t="s">
        <v>139</v>
      </c>
      <c r="B13" s="2"/>
      <c r="C13" s="2"/>
      <c r="D13" s="2"/>
      <c r="E13" s="2"/>
      <c r="F13" s="2"/>
      <c r="G13" s="2"/>
      <c r="H13" s="2"/>
      <c r="I13" s="2"/>
      <c r="J13" s="36"/>
      <c r="K13" s="2"/>
      <c r="L13" s="2"/>
      <c r="M13" s="2"/>
      <c r="N13" s="2"/>
      <c r="O13" s="2"/>
      <c r="P13" s="2"/>
      <c r="Q13" s="2"/>
      <c r="R13" s="2"/>
      <c r="S13" s="2"/>
      <c r="T13" s="21"/>
      <c r="U13" s="2"/>
      <c r="V13" s="2"/>
      <c r="W13" s="2"/>
      <c r="X13" s="2"/>
      <c r="Y13" s="2"/>
      <c r="Z13" s="2"/>
      <c r="AA13" s="2"/>
      <c r="AB13" s="2"/>
      <c r="AC13" s="36"/>
    </row>
    <row r="14" spans="1:29" ht="14.45" customHeight="1" x14ac:dyDescent="0.25">
      <c r="A14" s="21"/>
      <c r="B14" s="2"/>
      <c r="H14" s="2"/>
      <c r="I14" s="2"/>
      <c r="J14" s="36"/>
      <c r="K14" s="2"/>
      <c r="L14" s="2"/>
      <c r="M14" s="2"/>
      <c r="N14" s="2"/>
      <c r="O14" s="2"/>
      <c r="P14" s="2"/>
      <c r="Q14" s="2"/>
      <c r="R14" s="2"/>
      <c r="S14" s="2"/>
      <c r="T14" s="21"/>
      <c r="U14" s="2"/>
      <c r="V14" s="2"/>
      <c r="W14" s="2"/>
      <c r="X14" s="2"/>
      <c r="Y14" s="2"/>
      <c r="Z14" s="2"/>
      <c r="AA14" s="2"/>
      <c r="AB14" s="2"/>
      <c r="AC14" s="36"/>
    </row>
    <row r="15" spans="1:29" ht="14.45" customHeight="1" x14ac:dyDescent="0.25">
      <c r="A15" s="21"/>
      <c r="B15" s="2"/>
      <c r="C15" s="2"/>
      <c r="D15" s="2"/>
      <c r="F15" s="74" t="s">
        <v>76</v>
      </c>
      <c r="G15" s="73"/>
      <c r="H15" s="73"/>
      <c r="I15" s="2"/>
      <c r="J15" s="17"/>
      <c r="T15" s="16"/>
      <c r="AC15" s="17"/>
    </row>
    <row r="16" spans="1:29" ht="14.45" customHeight="1" x14ac:dyDescent="0.25">
      <c r="A16" s="21"/>
      <c r="B16" s="2"/>
      <c r="C16" s="2"/>
      <c r="D16" s="2"/>
      <c r="E16" s="2"/>
      <c r="G16" s="2"/>
      <c r="H16" s="2"/>
      <c r="I16" s="2"/>
      <c r="J16" s="17"/>
      <c r="T16" s="16"/>
      <c r="AC16" s="17"/>
    </row>
    <row r="17" spans="1:29" ht="14.45" customHeight="1" x14ac:dyDescent="0.25">
      <c r="A17" s="21"/>
      <c r="B17" s="2"/>
      <c r="C17" s="2"/>
      <c r="F17" s="112" t="s">
        <v>78</v>
      </c>
      <c r="G17" s="2"/>
      <c r="H17" s="2"/>
      <c r="I17" s="2"/>
      <c r="J17" s="17"/>
      <c r="T17" s="16"/>
      <c r="AC17" s="17"/>
    </row>
    <row r="18" spans="1:29" ht="14.45" customHeight="1" x14ac:dyDescent="0.25">
      <c r="A18" s="21"/>
      <c r="B18" s="2"/>
      <c r="C18" s="2"/>
      <c r="D18" s="2"/>
      <c r="E18" s="2"/>
      <c r="F18" s="111" t="s">
        <v>77</v>
      </c>
      <c r="G18" s="2"/>
      <c r="H18" s="2"/>
      <c r="I18" s="2"/>
      <c r="J18" s="17"/>
      <c r="T18" s="16"/>
      <c r="AC18" s="17"/>
    </row>
    <row r="19" spans="1:29" ht="14.45" customHeight="1" thickBot="1" x14ac:dyDescent="0.3">
      <c r="A19" s="21"/>
      <c r="B19" s="2"/>
      <c r="C19" s="2"/>
      <c r="D19" s="2"/>
      <c r="E19" s="2"/>
      <c r="F19" s="2"/>
      <c r="G19" s="2"/>
      <c r="H19" s="2"/>
      <c r="I19" s="2"/>
      <c r="J19" s="17"/>
      <c r="T19" s="16"/>
      <c r="AC19" s="17"/>
    </row>
    <row r="20" spans="1:29" ht="18.75" thickTop="1" x14ac:dyDescent="0.35">
      <c r="A20" s="94" t="s">
        <v>4</v>
      </c>
      <c r="B20" s="95" t="s">
        <v>1</v>
      </c>
      <c r="C20" s="96">
        <v>2443</v>
      </c>
      <c r="D20" s="97" t="s">
        <v>5</v>
      </c>
      <c r="E20" s="3" t="s">
        <v>92</v>
      </c>
      <c r="G20" s="7" t="s">
        <v>7</v>
      </c>
      <c r="H20" s="5"/>
      <c r="I20" s="5"/>
      <c r="J20" s="22"/>
      <c r="K20" s="5"/>
      <c r="L20" s="5"/>
      <c r="M20" s="5"/>
      <c r="N20" s="5"/>
      <c r="O20" s="5"/>
      <c r="P20" s="5"/>
      <c r="Q20" s="5"/>
      <c r="R20" s="5"/>
      <c r="S20" s="5"/>
      <c r="T20" s="16"/>
      <c r="AC20" s="17"/>
    </row>
    <row r="21" spans="1:29" ht="18" x14ac:dyDescent="0.35">
      <c r="A21" s="98" t="s">
        <v>3</v>
      </c>
      <c r="B21" s="99" t="s">
        <v>1</v>
      </c>
      <c r="C21" s="100">
        <v>10000</v>
      </c>
      <c r="D21" s="101" t="s">
        <v>5</v>
      </c>
      <c r="E21" s="3" t="s">
        <v>96</v>
      </c>
      <c r="G21" s="120" t="s">
        <v>118</v>
      </c>
      <c r="H21" s="5"/>
      <c r="I21" s="5"/>
      <c r="J21" s="22"/>
      <c r="K21" s="5"/>
      <c r="L21" s="5"/>
      <c r="M21" s="5"/>
      <c r="N21" s="5"/>
      <c r="O21" s="5"/>
      <c r="P21" s="5"/>
      <c r="Q21" s="5"/>
      <c r="R21" s="5"/>
      <c r="S21" s="5"/>
      <c r="T21" s="16"/>
      <c r="AC21" s="17"/>
    </row>
    <row r="22" spans="1:29" ht="18.75" thickBot="1" x14ac:dyDescent="0.4">
      <c r="A22" s="102" t="s">
        <v>2</v>
      </c>
      <c r="B22" s="103" t="s">
        <v>1</v>
      </c>
      <c r="C22" s="104">
        <v>59560</v>
      </c>
      <c r="D22" s="105" t="s">
        <v>5</v>
      </c>
      <c r="E22" s="3" t="s">
        <v>117</v>
      </c>
      <c r="G22" s="7" t="s">
        <v>94</v>
      </c>
      <c r="H22" s="5"/>
      <c r="I22" s="5"/>
      <c r="J22" s="22"/>
      <c r="K22" s="5"/>
      <c r="L22" s="5"/>
      <c r="M22" s="5"/>
      <c r="N22" s="5"/>
      <c r="O22" s="5"/>
      <c r="P22" s="5"/>
      <c r="Q22" s="5"/>
      <c r="R22" s="5"/>
      <c r="S22" s="5"/>
      <c r="T22" s="16"/>
      <c r="AC22" s="17"/>
    </row>
    <row r="23" spans="1:29" ht="15.75" thickTop="1" x14ac:dyDescent="0.25">
      <c r="A23" s="23"/>
      <c r="B23" s="3"/>
      <c r="E23" s="3"/>
      <c r="G23" s="6"/>
      <c r="J23" s="17"/>
      <c r="T23" s="16"/>
      <c r="AC23" s="17"/>
    </row>
    <row r="24" spans="1:29" x14ac:dyDescent="0.25">
      <c r="A24" s="24" t="s">
        <v>8</v>
      </c>
      <c r="B24" s="3"/>
      <c r="E24" s="3"/>
      <c r="G24" s="6"/>
      <c r="J24" s="17"/>
      <c r="T24" s="16"/>
      <c r="AC24" s="17"/>
    </row>
    <row r="25" spans="1:29" x14ac:dyDescent="0.25">
      <c r="A25" s="24" t="s">
        <v>9</v>
      </c>
      <c r="B25" s="3"/>
      <c r="E25" s="3"/>
      <c r="G25" s="6"/>
      <c r="J25" s="17"/>
      <c r="T25" s="16"/>
      <c r="AC25" s="17"/>
    </row>
    <row r="26" spans="1:29" x14ac:dyDescent="0.25">
      <c r="A26" s="24"/>
      <c r="B26" s="3"/>
      <c r="E26" s="3"/>
      <c r="G26" s="6"/>
      <c r="J26" s="17"/>
      <c r="T26" s="16"/>
      <c r="AC26" s="17"/>
    </row>
    <row r="27" spans="1:29" x14ac:dyDescent="0.25">
      <c r="A27" s="24"/>
      <c r="B27" s="3"/>
      <c r="E27" s="3"/>
      <c r="G27" s="6"/>
      <c r="J27" s="17"/>
      <c r="T27" s="16"/>
      <c r="AC27" s="17"/>
    </row>
    <row r="28" spans="1:29" x14ac:dyDescent="0.25">
      <c r="A28" s="24"/>
      <c r="B28" s="3"/>
      <c r="E28" s="3"/>
      <c r="G28" s="6"/>
      <c r="J28" s="17"/>
      <c r="T28" s="16"/>
      <c r="AC28" s="17"/>
    </row>
    <row r="29" spans="1:29" x14ac:dyDescent="0.25">
      <c r="A29" s="24"/>
      <c r="B29" s="3"/>
      <c r="E29" s="3"/>
      <c r="G29" s="6"/>
      <c r="J29" s="17"/>
      <c r="T29" s="16"/>
      <c r="AC29" s="17"/>
    </row>
    <row r="30" spans="1:29" x14ac:dyDescent="0.25">
      <c r="A30" s="24"/>
      <c r="B30" s="3"/>
      <c r="E30" s="3"/>
      <c r="G30" s="6"/>
      <c r="J30" s="17"/>
      <c r="T30" s="16"/>
      <c r="AC30" s="17"/>
    </row>
    <row r="31" spans="1:29" x14ac:dyDescent="0.25">
      <c r="A31" s="23"/>
      <c r="B31" s="3"/>
      <c r="E31" s="3"/>
      <c r="G31" s="6"/>
      <c r="J31" s="17"/>
      <c r="T31" s="16"/>
      <c r="AC31" s="17"/>
    </row>
    <row r="32" spans="1:29" ht="18" x14ac:dyDescent="0.35">
      <c r="A32" s="25" t="s">
        <v>10</v>
      </c>
      <c r="B32" s="3"/>
      <c r="J32" s="17"/>
      <c r="T32" s="16"/>
      <c r="AC32" s="17"/>
    </row>
    <row r="33" spans="1:29" x14ac:dyDescent="0.25">
      <c r="A33" s="16"/>
      <c r="B33" s="3"/>
      <c r="J33" s="17"/>
      <c r="T33" s="16"/>
      <c r="AC33" s="17"/>
    </row>
    <row r="34" spans="1:29" x14ac:dyDescent="0.25">
      <c r="A34" s="16"/>
      <c r="B34" s="3"/>
      <c r="J34" s="17"/>
      <c r="T34" s="16"/>
      <c r="AC34" s="17"/>
    </row>
    <row r="35" spans="1:29" x14ac:dyDescent="0.25">
      <c r="A35" s="16"/>
      <c r="J35" s="17"/>
      <c r="T35" s="16"/>
      <c r="AC35" s="17"/>
    </row>
    <row r="36" spans="1:29" x14ac:dyDescent="0.25">
      <c r="A36" s="16"/>
      <c r="J36" s="17"/>
      <c r="T36" s="16"/>
      <c r="AC36" s="17"/>
    </row>
    <row r="37" spans="1:29" ht="26.25" x14ac:dyDescent="0.45">
      <c r="A37" s="37" t="s">
        <v>26</v>
      </c>
      <c r="B37" s="38" t="s">
        <v>1</v>
      </c>
      <c r="C37" s="75">
        <f>(C20*C21+C21*C22-(2*C20*C22))/(C20+C22-(2*C21))</f>
        <v>7833.2461967002355</v>
      </c>
      <c r="D37" s="38" t="s">
        <v>5</v>
      </c>
      <c r="E37" s="139" t="s">
        <v>131</v>
      </c>
      <c r="F37" s="7"/>
      <c r="G37" s="216">
        <f xml:space="preserve"> C37+C21</f>
        <v>17833.246196700235</v>
      </c>
      <c r="H37" s="230" t="s">
        <v>135</v>
      </c>
      <c r="I37" s="221">
        <v>17800</v>
      </c>
      <c r="J37" s="215" t="s">
        <v>130</v>
      </c>
      <c r="T37" s="16"/>
      <c r="AC37" s="17"/>
    </row>
    <row r="38" spans="1:29" x14ac:dyDescent="0.25">
      <c r="A38" s="24"/>
      <c r="B38" s="5"/>
      <c r="C38" s="5"/>
      <c r="D38" s="5"/>
      <c r="F38" s="4"/>
      <c r="G38" s="7"/>
      <c r="H38" s="7"/>
      <c r="I38" s="7"/>
      <c r="J38" s="22"/>
      <c r="K38" s="5"/>
      <c r="L38" s="5"/>
      <c r="M38" s="5"/>
      <c r="N38" s="5"/>
      <c r="O38" s="5"/>
      <c r="P38" s="5"/>
      <c r="Q38" s="5"/>
      <c r="R38" s="5"/>
      <c r="S38" s="5"/>
      <c r="T38" s="16"/>
      <c r="AC38" s="17"/>
    </row>
    <row r="39" spans="1:29" ht="15.75" x14ac:dyDescent="0.25">
      <c r="A39" s="26" t="s">
        <v>146</v>
      </c>
      <c r="B39" s="8"/>
      <c r="C39" s="8"/>
      <c r="D39" s="8"/>
      <c r="E39" s="9"/>
      <c r="F39" s="4"/>
      <c r="H39" s="5"/>
      <c r="I39" s="5"/>
      <c r="J39" s="22"/>
      <c r="K39" s="5"/>
      <c r="L39" s="5"/>
      <c r="M39" s="5"/>
      <c r="N39" s="5"/>
      <c r="O39" s="5"/>
      <c r="P39" s="5"/>
      <c r="Q39" s="5"/>
      <c r="R39" s="5"/>
      <c r="S39" s="5"/>
      <c r="T39" s="16"/>
      <c r="AC39" s="17"/>
    </row>
    <row r="40" spans="1:29" x14ac:dyDescent="0.25">
      <c r="A40" s="26" t="s">
        <v>11</v>
      </c>
      <c r="B40" s="8"/>
      <c r="C40" s="8"/>
      <c r="D40" s="8"/>
      <c r="E40" s="9"/>
      <c r="F40" s="4"/>
      <c r="H40" s="5"/>
      <c r="I40" s="5"/>
      <c r="J40" s="22"/>
      <c r="K40" s="5"/>
      <c r="L40" s="5"/>
      <c r="M40" s="5"/>
      <c r="N40" s="5"/>
      <c r="O40" s="5"/>
      <c r="P40" s="5"/>
      <c r="Q40" s="5"/>
      <c r="R40" s="5"/>
      <c r="S40" s="5"/>
      <c r="T40" s="16"/>
      <c r="AC40" s="17"/>
    </row>
    <row r="41" spans="1:29" ht="14.45" customHeight="1" x14ac:dyDescent="0.25">
      <c r="A41" s="27"/>
      <c r="B41" s="10"/>
      <c r="C41" s="10"/>
      <c r="D41" s="10"/>
      <c r="E41" s="10"/>
      <c r="F41" s="10"/>
      <c r="G41" s="10"/>
      <c r="H41" s="10"/>
      <c r="I41" s="10"/>
      <c r="J41" s="28"/>
      <c r="K41" s="10"/>
      <c r="L41" s="10"/>
      <c r="M41" s="10"/>
      <c r="N41" s="10"/>
      <c r="O41" s="10"/>
      <c r="P41" s="10"/>
      <c r="Q41" s="10"/>
      <c r="R41" s="10"/>
      <c r="S41" s="10"/>
      <c r="T41" s="16"/>
      <c r="AC41" s="17"/>
    </row>
    <row r="42" spans="1:29" ht="23.25" x14ac:dyDescent="0.25">
      <c r="B42" s="278" t="s">
        <v>6</v>
      </c>
      <c r="C42" s="279"/>
      <c r="D42" s="279"/>
      <c r="E42" s="279"/>
      <c r="F42" s="279"/>
      <c r="G42" s="279"/>
      <c r="H42" s="108"/>
      <c r="I42" s="108"/>
      <c r="J42" s="109"/>
      <c r="K42" s="2"/>
      <c r="L42" s="2"/>
      <c r="M42" s="2"/>
      <c r="N42" s="2"/>
      <c r="O42" s="2"/>
      <c r="P42" s="2"/>
      <c r="Q42" s="2"/>
      <c r="R42" s="2"/>
      <c r="S42" s="2"/>
      <c r="T42" s="16"/>
      <c r="AC42" s="17"/>
    </row>
    <row r="43" spans="1:29" ht="23.25" x14ac:dyDescent="0.25">
      <c r="A43" s="107"/>
      <c r="B43" s="108"/>
      <c r="C43" s="108"/>
      <c r="D43" s="108"/>
      <c r="E43" s="108"/>
      <c r="F43" s="108"/>
      <c r="G43" s="108"/>
      <c r="H43" s="108"/>
      <c r="I43" s="108"/>
      <c r="J43" s="109"/>
      <c r="K43" s="2"/>
      <c r="L43" s="2"/>
      <c r="M43" s="2"/>
      <c r="N43" s="2"/>
      <c r="O43" s="2"/>
      <c r="P43" s="2"/>
      <c r="Q43" s="2"/>
      <c r="R43" s="2"/>
      <c r="S43" s="2"/>
      <c r="T43" s="16"/>
      <c r="AC43" s="17"/>
    </row>
    <row r="44" spans="1:29" x14ac:dyDescent="0.25">
      <c r="A44" s="29"/>
      <c r="B44" s="5"/>
      <c r="C44" s="5"/>
      <c r="D44" s="5"/>
      <c r="F44" s="4"/>
      <c r="H44" s="5"/>
      <c r="I44" s="5"/>
      <c r="J44" s="22"/>
      <c r="K44" s="5"/>
      <c r="L44" s="5"/>
      <c r="M44" s="5"/>
      <c r="N44" s="5"/>
      <c r="O44" s="5"/>
      <c r="P44" s="5"/>
      <c r="Q44" s="5"/>
      <c r="R44" s="5"/>
      <c r="S44" s="5"/>
      <c r="T44" s="16"/>
      <c r="AC44" s="17"/>
    </row>
    <row r="45" spans="1:29" x14ac:dyDescent="0.25">
      <c r="A45" s="29"/>
      <c r="B45" s="5"/>
      <c r="C45" s="5"/>
      <c r="D45" s="5"/>
      <c r="F45" s="4"/>
      <c r="H45" s="5"/>
      <c r="I45" s="5"/>
      <c r="J45" s="22"/>
      <c r="K45" s="5"/>
      <c r="L45" s="5"/>
      <c r="M45" s="5"/>
      <c r="N45" s="5"/>
      <c r="O45" s="5"/>
      <c r="P45" s="5"/>
      <c r="Q45" s="5"/>
      <c r="R45" s="5"/>
      <c r="S45" s="5"/>
      <c r="T45" s="16"/>
      <c r="AC45" s="17"/>
    </row>
    <row r="46" spans="1:29" x14ac:dyDescent="0.25">
      <c r="A46" s="29"/>
      <c r="B46" s="5"/>
      <c r="C46" s="5"/>
      <c r="D46" s="5"/>
      <c r="F46" s="4"/>
      <c r="H46" s="5"/>
      <c r="I46" s="5"/>
      <c r="J46" s="22"/>
      <c r="K46" s="5"/>
      <c r="L46" s="5"/>
      <c r="M46" s="5"/>
      <c r="N46" s="5"/>
      <c r="O46" s="5"/>
      <c r="P46" s="5"/>
      <c r="Q46" s="5"/>
      <c r="R46" s="5"/>
      <c r="S46" s="5"/>
      <c r="T46" s="16"/>
      <c r="AC46" s="17"/>
    </row>
    <row r="47" spans="1:29" x14ac:dyDescent="0.25">
      <c r="A47" s="29"/>
      <c r="B47" s="5"/>
      <c r="C47" s="5"/>
      <c r="D47" s="5"/>
      <c r="F47" s="4"/>
      <c r="H47" s="5"/>
      <c r="I47" s="5"/>
      <c r="J47" s="22"/>
      <c r="K47" s="5"/>
      <c r="L47" s="5"/>
      <c r="M47" s="5"/>
      <c r="N47" s="5"/>
      <c r="O47" s="5"/>
      <c r="P47" s="5"/>
      <c r="Q47" s="5"/>
      <c r="R47" s="5"/>
      <c r="S47" s="5"/>
      <c r="T47" s="16"/>
      <c r="AC47" s="17"/>
    </row>
    <row r="48" spans="1:29" x14ac:dyDescent="0.25">
      <c r="A48" s="29"/>
      <c r="B48" s="5"/>
      <c r="C48" s="5"/>
      <c r="D48" s="5"/>
      <c r="F48" s="4"/>
      <c r="H48" s="5"/>
      <c r="I48" s="5"/>
      <c r="J48" s="22"/>
      <c r="K48" s="5"/>
      <c r="L48" s="5"/>
      <c r="M48" s="5"/>
      <c r="N48" s="5"/>
      <c r="O48" s="5"/>
      <c r="P48" s="5"/>
      <c r="Q48" s="5"/>
      <c r="R48" s="5"/>
      <c r="S48" s="5"/>
      <c r="T48" s="16"/>
      <c r="AC48" s="17"/>
    </row>
    <row r="49" spans="1:29" x14ac:dyDescent="0.25">
      <c r="A49" s="29"/>
      <c r="B49" s="5"/>
      <c r="C49" s="5"/>
      <c r="D49" s="5"/>
      <c r="F49" s="4"/>
      <c r="H49" s="5"/>
      <c r="I49" s="5"/>
      <c r="J49" s="22"/>
      <c r="K49" s="5"/>
      <c r="L49" s="5"/>
      <c r="M49" s="5"/>
      <c r="N49" s="5"/>
      <c r="O49" s="5"/>
      <c r="P49" s="5"/>
      <c r="Q49" s="5"/>
      <c r="R49" s="5"/>
      <c r="S49" s="5"/>
      <c r="T49" s="16"/>
      <c r="AC49" s="17"/>
    </row>
    <row r="50" spans="1:29" x14ac:dyDescent="0.25">
      <c r="A50" s="29"/>
      <c r="B50" s="5"/>
      <c r="C50" s="5"/>
      <c r="D50" s="5"/>
      <c r="F50" s="4"/>
      <c r="H50" s="5"/>
      <c r="I50" s="5"/>
      <c r="J50" s="22"/>
      <c r="K50" s="5"/>
      <c r="L50" s="5"/>
      <c r="M50" s="5"/>
      <c r="N50" s="5"/>
      <c r="O50" s="5"/>
      <c r="P50" s="5"/>
      <c r="Q50" s="5"/>
      <c r="R50" s="5"/>
      <c r="S50" s="5"/>
      <c r="T50" s="16"/>
      <c r="AC50" s="17"/>
    </row>
    <row r="51" spans="1:29" x14ac:dyDescent="0.25">
      <c r="A51" s="29"/>
      <c r="B51" s="5"/>
      <c r="C51" s="5"/>
      <c r="D51" s="5"/>
      <c r="F51" s="4"/>
      <c r="H51" s="5"/>
      <c r="I51" s="5"/>
      <c r="J51" s="22"/>
      <c r="K51" s="5"/>
      <c r="L51" s="5"/>
      <c r="M51" s="5"/>
      <c r="N51" s="5"/>
      <c r="O51" s="5"/>
      <c r="P51" s="5"/>
      <c r="Q51" s="5"/>
      <c r="R51" s="5"/>
      <c r="S51" s="5"/>
      <c r="T51" s="16"/>
      <c r="AC51" s="17"/>
    </row>
    <row r="52" spans="1:29" x14ac:dyDescent="0.25">
      <c r="A52" s="29"/>
      <c r="B52" s="5"/>
      <c r="C52" s="5"/>
      <c r="D52" s="5"/>
      <c r="F52" s="4"/>
      <c r="H52" s="5"/>
      <c r="I52" s="5"/>
      <c r="J52" s="22"/>
      <c r="K52" s="5"/>
      <c r="L52" s="5"/>
      <c r="M52" s="5"/>
      <c r="N52" s="5"/>
      <c r="O52" s="5"/>
      <c r="P52" s="5"/>
      <c r="Q52" s="5"/>
      <c r="R52" s="5"/>
      <c r="S52" s="5"/>
      <c r="T52" s="16"/>
      <c r="AC52" s="17"/>
    </row>
    <row r="53" spans="1:29" x14ac:dyDescent="0.25">
      <c r="A53" s="29"/>
      <c r="B53" s="5"/>
      <c r="C53" s="5"/>
      <c r="D53" s="5"/>
      <c r="F53" s="4"/>
      <c r="H53" s="5"/>
      <c r="I53" s="5"/>
      <c r="J53" s="22"/>
      <c r="K53" s="5"/>
      <c r="L53" s="5"/>
      <c r="M53" s="5"/>
      <c r="N53" s="5"/>
      <c r="O53" s="5"/>
      <c r="P53" s="5"/>
      <c r="Q53" s="5"/>
      <c r="R53" s="5"/>
      <c r="S53" s="5"/>
      <c r="T53" s="16"/>
      <c r="AC53" s="17"/>
    </row>
    <row r="54" spans="1:29" x14ac:dyDescent="0.25">
      <c r="A54" s="29"/>
      <c r="B54" s="5"/>
      <c r="C54" s="5"/>
      <c r="D54" s="5"/>
      <c r="F54" s="4"/>
      <c r="H54" s="5"/>
      <c r="I54" s="5"/>
      <c r="J54" s="22"/>
      <c r="K54" s="5"/>
      <c r="L54" s="5"/>
      <c r="M54" s="5"/>
      <c r="N54" s="5"/>
      <c r="O54" s="5"/>
      <c r="P54" s="5"/>
      <c r="Q54" s="5"/>
      <c r="R54" s="5"/>
      <c r="S54" s="5"/>
      <c r="T54" s="16"/>
      <c r="AC54" s="17"/>
    </row>
    <row r="55" spans="1:29" x14ac:dyDescent="0.25">
      <c r="A55" s="29"/>
      <c r="B55" s="5"/>
      <c r="C55" s="5"/>
      <c r="D55" s="5"/>
      <c r="F55" s="4"/>
      <c r="H55" s="5"/>
      <c r="I55" s="5"/>
      <c r="J55" s="22"/>
      <c r="K55" s="5"/>
      <c r="L55" s="5"/>
      <c r="M55" s="5"/>
      <c r="N55" s="5"/>
      <c r="O55" s="5"/>
      <c r="P55" s="5"/>
      <c r="Q55" s="5"/>
      <c r="R55" s="5"/>
      <c r="S55" s="5"/>
      <c r="T55" s="16"/>
      <c r="AC55" s="17"/>
    </row>
    <row r="56" spans="1:29" x14ac:dyDescent="0.25">
      <c r="A56" s="29"/>
      <c r="B56" s="5"/>
      <c r="C56" s="5"/>
      <c r="D56" s="5"/>
      <c r="F56" s="4"/>
      <c r="H56" s="5"/>
      <c r="I56" s="5"/>
      <c r="J56" s="22"/>
      <c r="K56" s="5"/>
      <c r="L56" s="5"/>
      <c r="M56" s="5"/>
      <c r="N56" s="5"/>
      <c r="O56" s="5"/>
      <c r="P56" s="5"/>
      <c r="Q56" s="5"/>
      <c r="R56" s="5"/>
      <c r="S56" s="5"/>
      <c r="T56" s="16"/>
      <c r="AC56" s="17"/>
    </row>
    <row r="57" spans="1:29" x14ac:dyDescent="0.25">
      <c r="A57" s="29"/>
      <c r="B57" s="5"/>
      <c r="C57" s="5"/>
      <c r="D57" s="5"/>
      <c r="F57" s="4"/>
      <c r="H57" s="5"/>
      <c r="I57" s="5"/>
      <c r="J57" s="22"/>
      <c r="K57" s="5"/>
      <c r="L57" s="5"/>
      <c r="M57" s="5"/>
      <c r="N57" s="5"/>
      <c r="O57" s="5"/>
      <c r="P57" s="5"/>
      <c r="Q57" s="5"/>
      <c r="R57" s="5"/>
      <c r="S57" s="5"/>
      <c r="T57" s="16"/>
      <c r="AC57" s="17"/>
    </row>
    <row r="58" spans="1:29" x14ac:dyDescent="0.25">
      <c r="A58" s="29"/>
      <c r="B58" s="5"/>
      <c r="C58" s="5"/>
      <c r="D58" s="5"/>
      <c r="F58" s="4"/>
      <c r="H58" s="5"/>
      <c r="I58" s="5"/>
      <c r="J58" s="22"/>
      <c r="K58" s="5"/>
      <c r="L58" s="5"/>
      <c r="M58" s="5"/>
      <c r="N58" s="5"/>
      <c r="O58" s="5"/>
      <c r="P58" s="5"/>
      <c r="Q58" s="5"/>
      <c r="R58" s="5"/>
      <c r="S58" s="5"/>
      <c r="T58" s="16"/>
      <c r="AC58" s="17"/>
    </row>
    <row r="59" spans="1:29" x14ac:dyDescent="0.25">
      <c r="A59" s="29"/>
      <c r="B59" s="5"/>
      <c r="C59" s="5"/>
      <c r="D59" s="5"/>
      <c r="F59" s="4"/>
      <c r="H59" s="5"/>
      <c r="I59" s="5"/>
      <c r="J59" s="22"/>
      <c r="K59" s="5"/>
      <c r="L59" s="5"/>
      <c r="M59" s="5"/>
      <c r="N59" s="5"/>
      <c r="O59" s="5"/>
      <c r="P59" s="5"/>
      <c r="Q59" s="5"/>
      <c r="R59" s="5"/>
      <c r="S59" s="5"/>
      <c r="T59" s="16"/>
      <c r="AC59" s="17"/>
    </row>
    <row r="60" spans="1:29" x14ac:dyDescent="0.25">
      <c r="A60" s="29"/>
      <c r="B60" s="5"/>
      <c r="C60" s="5"/>
      <c r="D60" s="5"/>
      <c r="F60" s="4"/>
      <c r="H60" s="5"/>
      <c r="I60" s="5"/>
      <c r="J60" s="22"/>
      <c r="K60" s="5"/>
      <c r="L60" s="5"/>
      <c r="M60" s="5"/>
      <c r="N60" s="5"/>
      <c r="O60" s="5"/>
      <c r="P60" s="5"/>
      <c r="Q60" s="5"/>
      <c r="R60" s="5"/>
      <c r="S60" s="5"/>
      <c r="T60" s="16"/>
      <c r="AC60" s="17"/>
    </row>
    <row r="61" spans="1:29" x14ac:dyDescent="0.25">
      <c r="A61" s="29"/>
      <c r="B61" s="5"/>
      <c r="C61" s="5"/>
      <c r="D61" s="5"/>
      <c r="F61" s="4"/>
      <c r="H61" s="5"/>
      <c r="I61" s="5"/>
      <c r="J61" s="22"/>
      <c r="K61" s="5"/>
      <c r="L61" s="5"/>
      <c r="M61" s="5"/>
      <c r="N61" s="5"/>
      <c r="O61" s="5"/>
      <c r="P61" s="5"/>
      <c r="Q61" s="5"/>
      <c r="R61" s="5"/>
      <c r="S61" s="5"/>
      <c r="T61" s="16"/>
      <c r="AC61" s="17"/>
    </row>
    <row r="62" spans="1:29" x14ac:dyDescent="0.25">
      <c r="A62" s="29"/>
      <c r="B62" s="5"/>
      <c r="C62" s="5"/>
      <c r="D62" s="5"/>
      <c r="F62" s="4"/>
      <c r="H62" s="5"/>
      <c r="I62" s="5"/>
      <c r="J62" s="22"/>
      <c r="K62" s="5"/>
      <c r="L62" s="5"/>
      <c r="M62" s="5"/>
      <c r="N62" s="5"/>
      <c r="O62" s="5"/>
      <c r="P62" s="5"/>
      <c r="Q62" s="5"/>
      <c r="R62" s="5"/>
      <c r="S62" s="5"/>
      <c r="T62" s="16"/>
      <c r="AC62" s="17"/>
    </row>
    <row r="63" spans="1:29" x14ac:dyDescent="0.25">
      <c r="A63" s="30" t="s">
        <v>12</v>
      </c>
      <c r="B63" s="5"/>
      <c r="C63" s="5"/>
      <c r="D63" s="5"/>
      <c r="F63" s="4"/>
      <c r="H63" s="5"/>
      <c r="I63" s="5"/>
      <c r="J63" s="22"/>
      <c r="K63" s="5"/>
      <c r="L63" s="5"/>
      <c r="M63" s="5"/>
      <c r="N63" s="5"/>
      <c r="O63" s="5"/>
      <c r="P63" s="5"/>
      <c r="Q63" s="5"/>
      <c r="R63" s="5"/>
      <c r="S63" s="5"/>
      <c r="T63" s="16"/>
      <c r="AC63" s="17"/>
    </row>
    <row r="64" spans="1:29" ht="15.75" thickBot="1" x14ac:dyDescent="0.3">
      <c r="A64" s="29"/>
      <c r="B64" s="5"/>
      <c r="C64" s="5"/>
      <c r="D64" s="5"/>
      <c r="F64" s="4"/>
      <c r="H64" s="5"/>
      <c r="I64" s="5"/>
      <c r="J64" s="22"/>
      <c r="K64" s="5"/>
      <c r="L64" s="5"/>
      <c r="M64" s="5"/>
      <c r="N64" s="5"/>
      <c r="O64" s="5"/>
      <c r="P64" s="5"/>
      <c r="Q64" s="5"/>
      <c r="R64" s="5"/>
      <c r="S64" s="5"/>
      <c r="T64" s="16"/>
      <c r="AC64" s="17"/>
    </row>
    <row r="65" spans="1:29" x14ac:dyDescent="0.25">
      <c r="A65" s="280" t="s">
        <v>13</v>
      </c>
      <c r="B65" s="281"/>
      <c r="C65" s="281"/>
      <c r="D65" s="282" t="s">
        <v>14</v>
      </c>
      <c r="E65" s="283"/>
      <c r="F65" s="284"/>
      <c r="H65" s="5"/>
      <c r="I65" s="5"/>
      <c r="J65" s="22"/>
      <c r="K65" s="5"/>
      <c r="L65" s="5"/>
      <c r="M65" s="5"/>
      <c r="N65" s="5"/>
      <c r="O65" s="5"/>
      <c r="P65" s="5"/>
      <c r="Q65" s="5"/>
      <c r="R65" s="5"/>
      <c r="S65" s="5"/>
      <c r="T65" s="16"/>
      <c r="AC65" s="17"/>
    </row>
    <row r="66" spans="1:29" x14ac:dyDescent="0.25">
      <c r="A66" s="285" t="s">
        <v>15</v>
      </c>
      <c r="B66" s="286"/>
      <c r="C66" s="287"/>
      <c r="D66" s="288" t="s">
        <v>119</v>
      </c>
      <c r="E66" s="289"/>
      <c r="F66" s="290"/>
      <c r="G66" s="76">
        <f>C22</f>
        <v>59560</v>
      </c>
      <c r="H66" s="110" t="s">
        <v>5</v>
      </c>
      <c r="I66" s="5"/>
      <c r="J66" s="22"/>
      <c r="K66" s="5"/>
      <c r="L66" s="5"/>
      <c r="M66" s="5"/>
      <c r="N66" s="5"/>
      <c r="O66" s="5"/>
      <c r="P66" s="5"/>
      <c r="Q66" s="5"/>
      <c r="R66" s="5"/>
      <c r="S66" s="5"/>
      <c r="T66" s="16"/>
      <c r="AC66" s="17"/>
    </row>
    <row r="67" spans="1:29" x14ac:dyDescent="0.25">
      <c r="A67" s="260" t="s">
        <v>16</v>
      </c>
      <c r="B67" s="261"/>
      <c r="C67" s="262"/>
      <c r="D67" s="263" t="s">
        <v>27</v>
      </c>
      <c r="E67" s="264"/>
      <c r="F67" s="265"/>
      <c r="G67" s="76">
        <f>C21</f>
        <v>10000</v>
      </c>
      <c r="H67" s="110" t="s">
        <v>5</v>
      </c>
      <c r="I67" s="5"/>
      <c r="J67" s="22"/>
      <c r="K67" s="5"/>
      <c r="L67" s="5"/>
      <c r="M67" s="5"/>
      <c r="N67" s="5"/>
      <c r="O67" s="5"/>
      <c r="P67" s="5"/>
      <c r="Q67" s="5"/>
      <c r="R67" s="5"/>
      <c r="S67" s="5"/>
      <c r="T67" s="16"/>
      <c r="AC67" s="17"/>
    </row>
    <row r="68" spans="1:29" ht="15.75" thickBot="1" x14ac:dyDescent="0.3">
      <c r="A68" s="266" t="s">
        <v>17</v>
      </c>
      <c r="B68" s="267"/>
      <c r="C68" s="268"/>
      <c r="D68" s="269" t="s">
        <v>120</v>
      </c>
      <c r="E68" s="270"/>
      <c r="F68" s="271"/>
      <c r="G68" s="76">
        <f>C20</f>
        <v>2443</v>
      </c>
      <c r="H68" s="110" t="s">
        <v>5</v>
      </c>
      <c r="I68" s="5"/>
      <c r="J68" s="22"/>
      <c r="K68" s="5"/>
      <c r="L68" s="5"/>
      <c r="M68" s="5"/>
      <c r="N68" s="5"/>
      <c r="O68" s="5"/>
      <c r="P68" s="5"/>
      <c r="Q68" s="5"/>
      <c r="R68" s="5"/>
      <c r="S68" s="5"/>
      <c r="T68" s="16"/>
      <c r="AC68" s="17"/>
    </row>
    <row r="69" spans="1:29" x14ac:dyDescent="0.25">
      <c r="A69" s="29"/>
      <c r="B69" s="5"/>
      <c r="C69" s="5"/>
      <c r="D69" s="5"/>
      <c r="F69" s="4"/>
      <c r="H69" s="5"/>
      <c r="I69" s="5"/>
      <c r="J69" s="22"/>
      <c r="K69" s="5"/>
      <c r="L69" s="5"/>
      <c r="M69" s="5"/>
      <c r="N69" s="5"/>
      <c r="O69" s="5"/>
      <c r="P69" s="5"/>
      <c r="Q69" s="5"/>
      <c r="R69" s="5"/>
      <c r="S69" s="5"/>
      <c r="T69" s="16"/>
      <c r="AC69" s="17"/>
    </row>
    <row r="70" spans="1:29" ht="18" x14ac:dyDescent="0.35">
      <c r="A70" s="30" t="s">
        <v>18</v>
      </c>
      <c r="B70" s="5"/>
      <c r="C70" s="5"/>
      <c r="D70" s="5"/>
      <c r="F70" s="4"/>
      <c r="H70" s="5"/>
      <c r="I70" s="5"/>
      <c r="J70" s="22"/>
      <c r="K70" s="5"/>
      <c r="L70" s="5"/>
      <c r="M70" s="5"/>
      <c r="N70" s="5"/>
      <c r="O70" s="5"/>
      <c r="P70" s="5"/>
      <c r="Q70" s="5"/>
      <c r="R70" s="5"/>
      <c r="S70" s="5"/>
      <c r="T70" s="16"/>
      <c r="AC70" s="17"/>
    </row>
    <row r="71" spans="1:29" x14ac:dyDescent="0.25">
      <c r="A71" s="30"/>
      <c r="B71" s="5"/>
      <c r="C71" s="5"/>
      <c r="D71" s="5"/>
      <c r="F71" s="4"/>
      <c r="H71" s="5"/>
      <c r="I71" s="5"/>
      <c r="J71" s="22"/>
      <c r="K71" s="5"/>
      <c r="L71" s="5"/>
      <c r="M71" s="5"/>
      <c r="N71" s="5"/>
      <c r="O71" s="5"/>
      <c r="P71" s="5"/>
      <c r="Q71" s="5"/>
      <c r="R71" s="5"/>
      <c r="S71" s="5"/>
      <c r="T71" s="16"/>
      <c r="AC71" s="17"/>
    </row>
    <row r="72" spans="1:29" x14ac:dyDescent="0.25">
      <c r="A72" s="30"/>
      <c r="B72" s="5"/>
      <c r="C72" s="5"/>
      <c r="D72" s="5"/>
      <c r="F72" s="4"/>
      <c r="H72" s="5"/>
      <c r="I72" s="5"/>
      <c r="J72" s="22"/>
      <c r="K72" s="5"/>
      <c r="L72" s="5"/>
      <c r="M72" s="5"/>
      <c r="N72" s="5"/>
      <c r="O72" s="5"/>
      <c r="P72" s="5"/>
      <c r="Q72" s="5"/>
      <c r="R72" s="5"/>
      <c r="S72" s="5"/>
      <c r="T72" s="16"/>
      <c r="AC72" s="17"/>
    </row>
    <row r="73" spans="1:29" x14ac:dyDescent="0.25">
      <c r="A73" s="30"/>
      <c r="B73" s="5"/>
      <c r="C73" s="5"/>
      <c r="D73" s="5"/>
      <c r="F73" s="4"/>
      <c r="H73" s="5"/>
      <c r="I73" s="5"/>
      <c r="J73" s="22"/>
      <c r="K73" s="5"/>
      <c r="L73" s="5"/>
      <c r="M73" s="5"/>
      <c r="N73" s="5"/>
      <c r="O73" s="5"/>
      <c r="P73" s="5"/>
      <c r="Q73" s="5"/>
      <c r="R73" s="5"/>
      <c r="S73" s="5"/>
      <c r="T73" s="16"/>
      <c r="AC73" s="17"/>
    </row>
    <row r="74" spans="1:29" x14ac:dyDescent="0.25">
      <c r="A74" s="30"/>
      <c r="B74" s="5"/>
      <c r="C74" s="5"/>
      <c r="D74" s="5"/>
      <c r="F74" s="4"/>
      <c r="H74" s="5"/>
      <c r="I74" s="5"/>
      <c r="J74" s="22"/>
      <c r="K74" s="5"/>
      <c r="L74" s="5"/>
      <c r="M74" s="5"/>
      <c r="N74" s="5"/>
      <c r="O74" s="5"/>
      <c r="P74" s="5"/>
      <c r="Q74" s="5"/>
      <c r="R74" s="5"/>
      <c r="S74" s="5"/>
      <c r="T74" s="16"/>
      <c r="AC74" s="17"/>
    </row>
    <row r="75" spans="1:29" x14ac:dyDescent="0.25">
      <c r="A75" s="30"/>
      <c r="B75" s="5"/>
      <c r="C75" s="5"/>
      <c r="D75" s="5"/>
      <c r="F75" s="4"/>
      <c r="H75" s="5"/>
      <c r="I75" s="5"/>
      <c r="J75" s="22"/>
      <c r="K75" s="5"/>
      <c r="L75" s="5"/>
      <c r="M75" s="5"/>
      <c r="N75" s="5"/>
      <c r="O75" s="5"/>
      <c r="P75" s="5"/>
      <c r="Q75" s="5"/>
      <c r="R75" s="5"/>
      <c r="S75" s="5"/>
      <c r="T75" s="16"/>
      <c r="AC75" s="17"/>
    </row>
    <row r="76" spans="1:29" x14ac:dyDescent="0.25">
      <c r="A76" s="31" t="s">
        <v>121</v>
      </c>
      <c r="B76" s="5"/>
      <c r="C76" s="5"/>
      <c r="D76" s="5"/>
      <c r="F76" s="4"/>
      <c r="H76" s="5"/>
      <c r="I76" s="5"/>
      <c r="J76" s="22"/>
      <c r="K76" s="5"/>
      <c r="L76" s="5"/>
      <c r="M76" s="5"/>
      <c r="N76" s="5"/>
      <c r="O76" s="5"/>
      <c r="P76" s="5"/>
      <c r="Q76" s="5"/>
      <c r="R76" s="5"/>
      <c r="S76" s="5"/>
      <c r="T76" s="16"/>
      <c r="AC76" s="17"/>
    </row>
    <row r="77" spans="1:29" ht="23.25" x14ac:dyDescent="0.35">
      <c r="A77" s="30" t="s">
        <v>19</v>
      </c>
      <c r="B77" s="5">
        <v>0.3</v>
      </c>
      <c r="C77" s="5"/>
      <c r="D77" s="11" t="s">
        <v>23</v>
      </c>
      <c r="E77" s="78">
        <f>((2*B77/B81)-1)/((1/(B78+B79))-(1/B80))</f>
        <v>18430.158738491646</v>
      </c>
      <c r="F77" s="15" t="s">
        <v>5</v>
      </c>
      <c r="H77" s="5"/>
      <c r="I77" s="5"/>
      <c r="J77" s="22"/>
      <c r="K77" s="5"/>
      <c r="L77" s="5"/>
      <c r="M77" s="5"/>
      <c r="N77" s="5"/>
      <c r="O77" s="5"/>
      <c r="P77" s="5"/>
      <c r="Q77" s="5"/>
      <c r="R77" s="5"/>
      <c r="S77" s="5"/>
      <c r="T77" s="16"/>
      <c r="AC77" s="17"/>
    </row>
    <row r="78" spans="1:29" x14ac:dyDescent="0.25">
      <c r="A78" s="30" t="s">
        <v>20</v>
      </c>
      <c r="B78" s="77">
        <f>C22</f>
        <v>59560</v>
      </c>
      <c r="C78" s="5"/>
      <c r="D78" s="13"/>
      <c r="E78" s="14"/>
      <c r="H78" s="5"/>
      <c r="I78" s="5"/>
      <c r="J78" s="22"/>
      <c r="K78" s="5"/>
      <c r="L78" s="5"/>
      <c r="M78" s="5"/>
      <c r="N78" s="5"/>
      <c r="O78" s="5"/>
      <c r="P78" s="5"/>
      <c r="Q78" s="5"/>
      <c r="R78" s="5"/>
      <c r="S78" s="5"/>
      <c r="T78" s="16"/>
      <c r="AC78" s="17"/>
    </row>
    <row r="79" spans="1:29" x14ac:dyDescent="0.25">
      <c r="A79" s="30" t="s">
        <v>21</v>
      </c>
      <c r="B79" s="106">
        <f>C37</f>
        <v>7833.2461967002355</v>
      </c>
      <c r="C79" s="5"/>
      <c r="D79" s="5"/>
      <c r="H79" s="5"/>
      <c r="I79" s="5"/>
      <c r="J79" s="22"/>
      <c r="K79" s="5"/>
      <c r="L79" s="5"/>
      <c r="M79" s="5"/>
      <c r="N79" s="5"/>
      <c r="O79" s="5"/>
      <c r="P79" s="5"/>
      <c r="Q79" s="5"/>
      <c r="R79" s="5"/>
      <c r="S79" s="5"/>
      <c r="T79" s="16"/>
      <c r="AC79" s="17"/>
    </row>
    <row r="80" spans="1:29" x14ac:dyDescent="0.25">
      <c r="A80" s="30" t="s">
        <v>22</v>
      </c>
      <c r="B80" s="77">
        <f>B79+G67</f>
        <v>17833.246196700235</v>
      </c>
      <c r="C80" s="5"/>
      <c r="D80" s="5"/>
      <c r="H80" s="5"/>
      <c r="I80" s="5"/>
      <c r="J80" s="22"/>
      <c r="K80" s="5"/>
      <c r="L80" s="5"/>
      <c r="M80" s="5"/>
      <c r="N80" s="5"/>
      <c r="O80" s="5"/>
      <c r="P80" s="5"/>
      <c r="Q80" s="5"/>
      <c r="R80" s="5"/>
      <c r="S80" s="5"/>
      <c r="T80" s="16"/>
      <c r="AC80" s="17"/>
    </row>
    <row r="81" spans="1:29" x14ac:dyDescent="0.25">
      <c r="A81" s="30" t="s">
        <v>24</v>
      </c>
      <c r="B81" s="5">
        <v>2.5</v>
      </c>
      <c r="C81" s="5"/>
      <c r="D81" s="5"/>
      <c r="H81" s="5"/>
      <c r="I81" s="5"/>
      <c r="J81" s="22"/>
      <c r="K81" s="5"/>
      <c r="L81" s="5"/>
      <c r="M81" s="5"/>
      <c r="N81" s="5"/>
      <c r="O81" s="5"/>
      <c r="P81" s="5"/>
      <c r="Q81" s="5"/>
      <c r="R81" s="5"/>
      <c r="S81" s="5"/>
      <c r="T81" s="16"/>
      <c r="AC81" s="17"/>
    </row>
    <row r="82" spans="1:29" x14ac:dyDescent="0.25">
      <c r="A82" s="30"/>
      <c r="B82" s="5"/>
      <c r="C82" s="5"/>
      <c r="D82" s="5"/>
      <c r="H82" s="5"/>
      <c r="I82" s="5"/>
      <c r="J82" s="22"/>
      <c r="K82" s="5"/>
      <c r="L82" s="5"/>
      <c r="M82" s="5"/>
      <c r="N82" s="5"/>
      <c r="O82" s="5"/>
      <c r="P82" s="5"/>
      <c r="Q82" s="5"/>
      <c r="R82" s="5"/>
      <c r="S82" s="5"/>
      <c r="T82" s="16"/>
      <c r="AC82" s="17"/>
    </row>
    <row r="83" spans="1:29" x14ac:dyDescent="0.25">
      <c r="A83" s="31" t="s">
        <v>122</v>
      </c>
      <c r="B83" s="5"/>
      <c r="C83" s="5"/>
      <c r="D83" s="5"/>
      <c r="H83" s="5"/>
      <c r="I83" s="5"/>
      <c r="J83" s="22"/>
      <c r="K83" s="5"/>
      <c r="L83" s="5"/>
      <c r="M83" s="5"/>
      <c r="N83" s="5"/>
      <c r="O83" s="5"/>
      <c r="P83" s="5"/>
      <c r="Q83" s="5"/>
      <c r="R83" s="5"/>
      <c r="S83" s="5"/>
      <c r="T83" s="16"/>
      <c r="AC83" s="17"/>
    </row>
    <row r="84" spans="1:29" ht="23.25" x14ac:dyDescent="0.35">
      <c r="A84" s="30" t="s">
        <v>19</v>
      </c>
      <c r="B84" s="5">
        <v>2.2000000000000002</v>
      </c>
      <c r="C84" s="5"/>
      <c r="D84" s="11" t="s">
        <v>23</v>
      </c>
      <c r="E84" s="78">
        <f>((2*B84/B88)-1)/((1/(B85+B86))-(1/B87))</f>
        <v>18430.158738491657</v>
      </c>
      <c r="F84" s="15" t="s">
        <v>5</v>
      </c>
      <c r="G84" s="328" t="s">
        <v>173</v>
      </c>
      <c r="H84" s="236"/>
      <c r="I84" s="236"/>
      <c r="J84" s="237"/>
      <c r="K84" s="5"/>
      <c r="L84" s="5"/>
      <c r="M84" s="5"/>
      <c r="N84" s="5"/>
      <c r="O84" s="5"/>
      <c r="P84" s="5"/>
      <c r="Q84" s="5"/>
      <c r="R84" s="5"/>
      <c r="S84" s="5"/>
      <c r="T84" s="16"/>
      <c r="AC84" s="17"/>
    </row>
    <row r="85" spans="1:29" ht="15.95" customHeight="1" x14ac:dyDescent="0.35">
      <c r="A85" s="30" t="s">
        <v>20</v>
      </c>
      <c r="B85" s="77">
        <f>C20</f>
        <v>2443</v>
      </c>
      <c r="C85" s="5"/>
      <c r="D85" s="11"/>
      <c r="E85" s="12"/>
      <c r="F85" s="4"/>
      <c r="H85" s="5"/>
      <c r="I85" s="5"/>
      <c r="J85" s="22"/>
      <c r="K85" s="5"/>
      <c r="L85" s="5"/>
      <c r="M85" s="5"/>
      <c r="N85" s="5"/>
      <c r="O85" s="5"/>
      <c r="P85" s="5"/>
      <c r="Q85" s="5"/>
      <c r="R85" s="5"/>
      <c r="S85" s="5"/>
      <c r="T85" s="16"/>
      <c r="AC85" s="17"/>
    </row>
    <row r="86" spans="1:29" x14ac:dyDescent="0.25">
      <c r="A86" s="30" t="s">
        <v>21</v>
      </c>
      <c r="B86" s="106">
        <f>C37</f>
        <v>7833.2461967002355</v>
      </c>
      <c r="C86" s="5"/>
      <c r="D86" s="5"/>
      <c r="F86" s="4"/>
      <c r="H86" s="5"/>
      <c r="I86" s="5"/>
      <c r="J86" s="22"/>
      <c r="K86" s="5"/>
      <c r="L86" s="5"/>
      <c r="M86" s="5"/>
      <c r="N86" s="5"/>
      <c r="O86" s="5"/>
      <c r="P86" s="5"/>
      <c r="Q86" s="5"/>
      <c r="R86" s="5"/>
      <c r="S86" s="5"/>
      <c r="T86" s="16"/>
      <c r="AC86" s="17"/>
    </row>
    <row r="87" spans="1:29" x14ac:dyDescent="0.25">
      <c r="A87" s="30" t="s">
        <v>22</v>
      </c>
      <c r="B87" s="77">
        <f>B86+G67</f>
        <v>17833.246196700235</v>
      </c>
      <c r="C87" s="5"/>
      <c r="D87" s="5"/>
      <c r="F87" s="4"/>
      <c r="H87" s="5"/>
      <c r="I87" s="5"/>
      <c r="J87" s="22"/>
      <c r="K87" s="5"/>
      <c r="L87" s="5"/>
      <c r="M87" s="5"/>
      <c r="N87" s="5"/>
      <c r="O87" s="5"/>
      <c r="P87" s="5"/>
      <c r="Q87" s="5"/>
      <c r="R87" s="5"/>
      <c r="S87" s="5"/>
      <c r="T87" s="16"/>
      <c r="AC87" s="17"/>
    </row>
    <row r="88" spans="1:29" x14ac:dyDescent="0.25">
      <c r="A88" s="30" t="s">
        <v>24</v>
      </c>
      <c r="B88" s="5">
        <v>2.5</v>
      </c>
      <c r="C88" s="5"/>
      <c r="D88" s="5"/>
      <c r="F88" s="4"/>
      <c r="H88" s="5"/>
      <c r="I88" s="5"/>
      <c r="J88" s="22"/>
      <c r="K88" s="5"/>
      <c r="L88" s="5"/>
      <c r="M88" s="5"/>
      <c r="N88" s="5"/>
      <c r="O88" s="5"/>
      <c r="P88" s="5"/>
      <c r="Q88" s="5"/>
      <c r="R88" s="5"/>
      <c r="S88" s="5"/>
      <c r="T88" s="16"/>
      <c r="AC88" s="17"/>
    </row>
    <row r="89" spans="1:29" x14ac:dyDescent="0.25">
      <c r="A89" s="30"/>
      <c r="B89" s="5"/>
      <c r="C89" s="5"/>
      <c r="D89" s="5"/>
      <c r="F89" s="4"/>
      <c r="H89" s="5"/>
      <c r="I89" s="5"/>
      <c r="J89" s="22"/>
      <c r="K89" s="5"/>
      <c r="L89" s="5"/>
      <c r="M89" s="5"/>
      <c r="N89" s="5"/>
      <c r="O89" s="5"/>
      <c r="P89" s="5"/>
      <c r="Q89" s="5"/>
      <c r="R89" s="5"/>
      <c r="S89" s="5"/>
      <c r="T89" s="16"/>
      <c r="AC89" s="17"/>
    </row>
    <row r="90" spans="1:29" x14ac:dyDescent="0.25">
      <c r="A90" s="30"/>
      <c r="B90" s="5"/>
      <c r="C90" s="5"/>
      <c r="D90" s="5"/>
      <c r="F90" s="4"/>
      <c r="H90" s="5"/>
      <c r="I90" s="5"/>
      <c r="J90" s="22"/>
      <c r="K90" s="5"/>
      <c r="L90" s="5"/>
      <c r="M90" s="5"/>
      <c r="N90" s="5"/>
      <c r="O90" s="5"/>
      <c r="P90" s="5"/>
      <c r="Q90" s="5"/>
      <c r="R90" s="5"/>
      <c r="S90" s="5"/>
      <c r="T90" s="16"/>
      <c r="AC90" s="17"/>
    </row>
    <row r="91" spans="1:29" x14ac:dyDescent="0.25">
      <c r="A91" s="30"/>
      <c r="B91" s="5"/>
      <c r="C91" s="5"/>
      <c r="D91" s="5"/>
      <c r="F91" s="4"/>
      <c r="H91" s="5"/>
      <c r="I91" s="5"/>
      <c r="J91" s="22"/>
      <c r="K91" s="5"/>
      <c r="L91" s="5"/>
      <c r="M91" s="5"/>
      <c r="N91" s="5"/>
      <c r="O91" s="5"/>
      <c r="P91" s="5"/>
      <c r="Q91" s="5"/>
      <c r="R91" s="5"/>
      <c r="S91" s="5"/>
      <c r="T91" s="16"/>
      <c r="AC91" s="17"/>
    </row>
    <row r="92" spans="1:29" x14ac:dyDescent="0.25">
      <c r="A92" s="30"/>
      <c r="B92" s="5"/>
      <c r="C92" s="5"/>
      <c r="D92" s="5"/>
      <c r="F92" s="4"/>
      <c r="H92" s="5"/>
      <c r="I92" s="5"/>
      <c r="J92" s="22"/>
      <c r="K92" s="5"/>
      <c r="L92" s="5"/>
      <c r="M92" s="5"/>
      <c r="N92" s="5"/>
      <c r="O92" s="5"/>
      <c r="P92" s="5"/>
      <c r="Q92" s="5"/>
      <c r="R92" s="5"/>
      <c r="S92" s="5"/>
      <c r="T92" s="16"/>
      <c r="AC92" s="17"/>
    </row>
    <row r="93" spans="1:29" x14ac:dyDescent="0.25">
      <c r="A93" s="30"/>
      <c r="B93" s="5"/>
      <c r="C93" s="5"/>
      <c r="D93" s="5"/>
      <c r="F93" s="4"/>
      <c r="H93" s="5"/>
      <c r="I93" s="5"/>
      <c r="J93" s="22"/>
      <c r="K93" s="5"/>
      <c r="L93" s="5"/>
      <c r="M93" s="5"/>
      <c r="N93" s="5"/>
      <c r="O93" s="5"/>
      <c r="P93" s="5"/>
      <c r="Q93" s="5"/>
      <c r="R93" s="5"/>
      <c r="S93" s="5"/>
      <c r="T93" s="16"/>
      <c r="AC93" s="17"/>
    </row>
    <row r="94" spans="1:29" x14ac:dyDescent="0.25">
      <c r="A94" s="30"/>
      <c r="B94" s="5"/>
      <c r="C94" s="5"/>
      <c r="D94" s="5"/>
      <c r="F94" s="4"/>
      <c r="H94" s="5"/>
      <c r="I94" s="5"/>
      <c r="J94" s="22"/>
      <c r="K94" s="5"/>
      <c r="L94" s="5"/>
      <c r="M94" s="5"/>
      <c r="N94" s="5"/>
      <c r="O94" s="5"/>
      <c r="P94" s="5"/>
      <c r="Q94" s="5"/>
      <c r="R94" s="5"/>
      <c r="S94" s="5"/>
      <c r="T94" s="16"/>
      <c r="AC94" s="17"/>
    </row>
    <row r="95" spans="1:29" ht="10.5" customHeight="1" x14ac:dyDescent="0.25">
      <c r="A95" s="29"/>
      <c r="B95" s="5"/>
      <c r="C95" s="5"/>
      <c r="D95" s="5"/>
      <c r="F95" s="4"/>
      <c r="H95" s="5"/>
      <c r="I95" s="5"/>
      <c r="J95" s="22"/>
      <c r="K95" s="5"/>
      <c r="L95" s="5"/>
      <c r="M95" s="5"/>
      <c r="N95" s="5"/>
      <c r="O95" s="5"/>
      <c r="P95" s="5"/>
      <c r="Q95" s="5"/>
      <c r="R95" s="5"/>
      <c r="S95" s="5"/>
      <c r="T95" s="16"/>
      <c r="AC95" s="17"/>
    </row>
    <row r="96" spans="1:29" ht="14.45" customHeight="1" thickBot="1" x14ac:dyDescent="0.3">
      <c r="A96" s="32"/>
      <c r="B96" s="33"/>
      <c r="C96" s="33"/>
      <c r="D96" s="33"/>
      <c r="E96" s="19"/>
      <c r="F96" s="34"/>
      <c r="G96" s="19"/>
      <c r="H96" s="33"/>
      <c r="I96" s="33"/>
      <c r="J96" s="35"/>
      <c r="K96" s="33"/>
      <c r="L96" s="33"/>
      <c r="M96" s="33"/>
      <c r="N96" s="33"/>
      <c r="O96" s="33"/>
      <c r="P96" s="33"/>
      <c r="Q96" s="33"/>
      <c r="R96" s="33"/>
      <c r="S96" s="33"/>
      <c r="T96" s="18"/>
      <c r="U96" s="19"/>
      <c r="V96" s="19"/>
      <c r="W96" s="19"/>
      <c r="X96" s="19"/>
      <c r="Y96" s="19"/>
      <c r="Z96" s="19"/>
      <c r="AA96" s="19"/>
      <c r="AB96" s="19"/>
      <c r="AC96" s="20"/>
    </row>
    <row r="97" spans="1:19" ht="14.45" customHeight="1" x14ac:dyDescent="0.25">
      <c r="A97" s="7"/>
      <c r="B97" s="5"/>
      <c r="C97" s="5"/>
      <c r="D97" s="5"/>
      <c r="F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ht="14.45" customHeight="1" x14ac:dyDescent="0.25">
      <c r="A98" s="7"/>
      <c r="B98" s="5"/>
      <c r="C98" s="5"/>
      <c r="D98" s="5"/>
      <c r="F98" s="4"/>
      <c r="H98" s="119" t="s">
        <v>91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ht="30.95" customHeight="1" x14ac:dyDescent="0.25">
      <c r="F99" s="117" t="s">
        <v>89</v>
      </c>
      <c r="H99" s="116" t="s">
        <v>90</v>
      </c>
      <c r="I99" s="117" t="s">
        <v>88</v>
      </c>
    </row>
    <row r="100" spans="1:19" x14ac:dyDescent="0.25">
      <c r="C100" s="116" t="s">
        <v>80</v>
      </c>
      <c r="D100" s="114">
        <v>60</v>
      </c>
      <c r="E100" s="1" t="s">
        <v>85</v>
      </c>
      <c r="F100" s="113">
        <v>2.2000000000000002</v>
      </c>
      <c r="H100" s="113">
        <v>-10</v>
      </c>
      <c r="I100" s="140">
        <f>1.25-(25-H100)*D104</f>
        <v>0.29999999999999993</v>
      </c>
    </row>
    <row r="101" spans="1:19" x14ac:dyDescent="0.25">
      <c r="C101" s="116" t="s">
        <v>83</v>
      </c>
      <c r="D101" s="114">
        <v>25</v>
      </c>
      <c r="E101" s="1" t="s">
        <v>85</v>
      </c>
      <c r="F101" s="113">
        <v>1.25</v>
      </c>
      <c r="H101" s="219">
        <v>10</v>
      </c>
      <c r="I101" s="220">
        <f>1.25-(25-H101)*D104</f>
        <v>0.84285714285714275</v>
      </c>
    </row>
    <row r="102" spans="1:19" x14ac:dyDescent="0.25">
      <c r="C102" s="116" t="s">
        <v>82</v>
      </c>
      <c r="D102" s="114">
        <v>-10</v>
      </c>
      <c r="E102" s="1" t="s">
        <v>85</v>
      </c>
      <c r="F102" s="113">
        <v>0.3</v>
      </c>
      <c r="H102" s="113">
        <v>20</v>
      </c>
      <c r="I102" s="140">
        <f>1.25-(25-H102)*D104</f>
        <v>1.1142857142857143</v>
      </c>
    </row>
    <row r="103" spans="1:19" x14ac:dyDescent="0.25">
      <c r="C103" s="116" t="s">
        <v>84</v>
      </c>
      <c r="D103" s="114">
        <f>D100-D102</f>
        <v>70</v>
      </c>
      <c r="E103" s="1" t="s">
        <v>81</v>
      </c>
      <c r="F103" s="113"/>
      <c r="H103" s="130">
        <v>25</v>
      </c>
      <c r="I103" s="218">
        <f>1.25-(25-H103)*D104</f>
        <v>1.25</v>
      </c>
    </row>
    <row r="104" spans="1:19" x14ac:dyDescent="0.25">
      <c r="C104" s="116" t="s">
        <v>86</v>
      </c>
      <c r="D104" s="115">
        <f>(F100-F102)/D103</f>
        <v>2.7142857142857146E-2</v>
      </c>
      <c r="E104" s="1" t="s">
        <v>38</v>
      </c>
      <c r="H104" s="113">
        <v>30</v>
      </c>
      <c r="I104" s="140">
        <f>1.25-(25-H104)*D104</f>
        <v>1.3857142857142857</v>
      </c>
    </row>
    <row r="105" spans="1:19" x14ac:dyDescent="0.25">
      <c r="C105" s="110"/>
      <c r="H105" s="113">
        <v>35</v>
      </c>
      <c r="I105" s="140">
        <f>1.25-(25-H105)*D104</f>
        <v>1.5214285714285714</v>
      </c>
    </row>
    <row r="106" spans="1:19" x14ac:dyDescent="0.25">
      <c r="B106" s="1" t="s">
        <v>87</v>
      </c>
      <c r="C106" s="110"/>
      <c r="H106" s="113">
        <v>40</v>
      </c>
      <c r="I106" s="140">
        <f>1.25-(25-H106)*D104</f>
        <v>1.6571428571428573</v>
      </c>
    </row>
    <row r="107" spans="1:19" x14ac:dyDescent="0.25">
      <c r="C107" s="110"/>
      <c r="H107" s="219">
        <v>50</v>
      </c>
      <c r="I107" s="220">
        <f>1.25-(25-H107)*D104</f>
        <v>1.9285714285714286</v>
      </c>
    </row>
    <row r="108" spans="1:19" x14ac:dyDescent="0.25">
      <c r="C108" s="110"/>
      <c r="H108" s="138">
        <v>60</v>
      </c>
      <c r="I108" s="141">
        <f>1.25-(25-H108)*D104</f>
        <v>2.2000000000000002</v>
      </c>
    </row>
    <row r="109" spans="1:19" ht="15.75" x14ac:dyDescent="0.25">
      <c r="C109" s="110"/>
      <c r="E109" s="118"/>
    </row>
    <row r="111" spans="1:19" ht="15.75" x14ac:dyDescent="0.25">
      <c r="E111" s="118" t="s">
        <v>143</v>
      </c>
    </row>
  </sheetData>
  <mergeCells count="11">
    <mergeCell ref="A67:C67"/>
    <mergeCell ref="D67:F67"/>
    <mergeCell ref="A68:C68"/>
    <mergeCell ref="D68:F68"/>
    <mergeCell ref="A1:J2"/>
    <mergeCell ref="T1:AC2"/>
    <mergeCell ref="B42:G42"/>
    <mergeCell ref="A65:C65"/>
    <mergeCell ref="D65:F65"/>
    <mergeCell ref="A66:C66"/>
    <mergeCell ref="D66:F66"/>
  </mergeCells>
  <hyperlinks>
    <hyperlink ref="F18" r:id="rId1" xr:uid="{979289C2-1E32-4D51-8ECD-A49B9A02DE87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ACA631766D64EB8A93B938CA760DF" ma:contentTypeVersion="13" ma:contentTypeDescription="Create a new document." ma:contentTypeScope="" ma:versionID="5f69b18c70ce44d9270682369a36505f">
  <xsd:schema xmlns:xsd="http://www.w3.org/2001/XMLSchema" xmlns:xs="http://www.w3.org/2001/XMLSchema" xmlns:p="http://schemas.microsoft.com/office/2006/metadata/properties" xmlns:ns3="bbc6077e-86ca-4f16-a16f-0a2ed3c80ca0" xmlns:ns4="41c976ab-d5dc-449a-ae37-e4f2226c225f" targetNamespace="http://schemas.microsoft.com/office/2006/metadata/properties" ma:root="true" ma:fieldsID="0be48826baffab47fe3d4651f2a34a93" ns3:_="" ns4:_="">
    <xsd:import namespace="bbc6077e-86ca-4f16-a16f-0a2ed3c80ca0"/>
    <xsd:import namespace="41c976ab-d5dc-449a-ae37-e4f2226c22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6077e-86ca-4f16-a16f-0a2ed3c80c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976ab-d5dc-449a-ae37-e4f2226c225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6C636D-F8DB-4EE7-969E-A85A21622810}">
  <ds:schemaRefs>
    <ds:schemaRef ds:uri="41c976ab-d5dc-449a-ae37-e4f2226c225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bc6077e-86ca-4f16-a16f-0a2ed3c80ca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40F115-A37F-469C-A763-A3C1CBAAA5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4B32C-99C6-49B2-94DA-BD6A98E864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c6077e-86ca-4f16-a16f-0a2ed3c80ca0"/>
    <ds:schemaRef ds:uri="41c976ab-d5dc-449a-ae37-e4f2226c22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a689b4-8f87-40e0-9c6f-7228de4d754a}" enabled="0" method="" siteId="{eaa689b4-8f87-40e0-9c6f-7228de4d75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Setup</vt:lpstr>
      <vt:lpstr>TEC V&amp;I Monitor</vt:lpstr>
      <vt:lpstr>vVLIM</vt:lpstr>
      <vt:lpstr>vILIM</vt:lpstr>
      <vt:lpstr>Therm_10_40_70C</vt:lpstr>
      <vt:lpstr>0_45_90C</vt:lpstr>
      <vt:lpstr>0-25-50C</vt:lpstr>
      <vt:lpstr>20_30C</vt:lpstr>
      <vt:lpstr>20-60C</vt:lpstr>
      <vt:lpstr>Neg10_25_60C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Tenorio, Noel</dc:creator>
  <cp:lastModifiedBy>Tran, Kiet</cp:lastModifiedBy>
  <dcterms:created xsi:type="dcterms:W3CDTF">2020-02-27T09:15:20Z</dcterms:created>
  <dcterms:modified xsi:type="dcterms:W3CDTF">2026-09-16T16:33:51Z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0x010100192ACA631766D64EB8A93B938CA760DF</vt:lpwstr>
  </property>
</Properties>
</file>