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lwebste\Documents\SiteCore\tools\"/>
    </mc:Choice>
  </mc:AlternateContent>
  <bookViews>
    <workbookView xWindow="255" yWindow="240" windowWidth="14145" windowHeight="7695"/>
  </bookViews>
  <sheets>
    <sheet name="Rev D Silicon Values" sheetId="6" r:id="rId1"/>
  </sheets>
  <calcPr calcId="152511"/>
  <fileRecoveryPr autoRecover="0"/>
</workbook>
</file>

<file path=xl/calcChain.xml><?xml version="1.0" encoding="utf-8"?>
<calcChain xmlns="http://schemas.openxmlformats.org/spreadsheetml/2006/main">
  <c r="E9" i="6" l="1"/>
  <c r="E25" i="6" l="1"/>
  <c r="E23" i="6"/>
  <c r="E21" i="6"/>
  <c r="E22" i="6"/>
  <c r="E26" i="6"/>
  <c r="E29" i="6"/>
  <c r="E28" i="6"/>
  <c r="E27" i="6"/>
  <c r="E52" i="6"/>
  <c r="D52" i="6"/>
  <c r="C52" i="6"/>
  <c r="E51" i="6"/>
  <c r="D51" i="6"/>
  <c r="C51" i="6"/>
  <c r="C41" i="6"/>
  <c r="E30" i="6"/>
  <c r="E24" i="6"/>
  <c r="E20" i="6"/>
  <c r="E19" i="6"/>
  <c r="E18" i="6"/>
  <c r="E17" i="6"/>
  <c r="E16" i="6"/>
  <c r="E15" i="6"/>
  <c r="E14" i="6"/>
  <c r="E13" i="6"/>
  <c r="E12" i="6"/>
  <c r="E11" i="6"/>
  <c r="E10" i="6"/>
  <c r="B50" i="6" l="1"/>
  <c r="D50" i="6" s="1"/>
  <c r="B49" i="6"/>
  <c r="E49" i="6" s="1"/>
  <c r="B48" i="6"/>
  <c r="B33" i="6"/>
  <c r="E31" i="6"/>
  <c r="C49" i="6" l="1"/>
  <c r="D49" i="6"/>
  <c r="C50" i="6"/>
  <c r="E50" i="6"/>
  <c r="C33" i="6"/>
  <c r="D33" i="6"/>
  <c r="E33" i="6"/>
  <c r="B36" i="6"/>
  <c r="B34" i="6"/>
  <c r="C34" i="6" s="1"/>
  <c r="B37" i="6"/>
  <c r="B35" i="6"/>
  <c r="C48" i="6"/>
  <c r="D48" i="6"/>
  <c r="E48" i="6"/>
  <c r="C36" i="6" l="1"/>
  <c r="D36" i="6"/>
  <c r="E36" i="6"/>
  <c r="D34" i="6"/>
  <c r="E34" i="6"/>
  <c r="C37" i="6"/>
  <c r="D37" i="6"/>
  <c r="E37" i="6"/>
  <c r="C35" i="6"/>
  <c r="D35" i="6"/>
  <c r="E35" i="6"/>
</calcChain>
</file>

<file path=xl/comments1.xml><?xml version="1.0" encoding="utf-8"?>
<comments xmlns="http://schemas.openxmlformats.org/spreadsheetml/2006/main">
  <authors>
    <author>MLooney2</author>
  </authors>
  <commentList>
    <comment ref="B4" authorId="0" shapeId="0">
      <text>
        <r>
          <rPr>
            <b/>
            <sz val="8"/>
            <color indexed="81"/>
            <rFont val="Tahoma"/>
            <family val="2"/>
          </rPr>
          <t xml:space="preserve">Enter Core Clock speed in Mhz.
For Example: "0.5" for 500kHz </t>
        </r>
        <r>
          <rPr>
            <sz val="8"/>
            <color indexed="81"/>
            <rFont val="Tahoma"/>
            <family val="2"/>
          </rPr>
          <t xml:space="preserve">
</t>
        </r>
      </text>
    </comment>
    <comment ref="D4" authorId="0" shapeId="0">
      <text>
        <r>
          <rPr>
            <b/>
            <sz val="8"/>
            <color indexed="81"/>
            <rFont val="Tahoma"/>
            <family val="2"/>
          </rPr>
          <t>1 to Enable UCLK
0 to Enable 32K clock</t>
        </r>
        <r>
          <rPr>
            <sz val="8"/>
            <color indexed="81"/>
            <rFont val="Tahoma"/>
            <family val="2"/>
          </rPr>
          <t xml:space="preserve">
</t>
        </r>
      </text>
    </comment>
    <comment ref="B5" authorId="0" shapeId="0">
      <text>
        <r>
          <rPr>
            <b/>
            <sz val="8"/>
            <color indexed="81"/>
            <rFont val="Tahoma"/>
            <family val="2"/>
          </rPr>
          <t>Enter Peripheral Clock speed in Mhz.
For Example: "1.0" for 1MHz</t>
        </r>
        <r>
          <rPr>
            <sz val="8"/>
            <color indexed="81"/>
            <rFont val="Tahoma"/>
            <family val="2"/>
          </rPr>
          <t xml:space="preserve">
</t>
        </r>
      </text>
    </comment>
    <comment ref="D5" authorId="0" shapeId="0">
      <text>
        <r>
          <rPr>
            <b/>
            <sz val="8"/>
            <color indexed="81"/>
            <rFont val="Tahoma"/>
            <family val="2"/>
          </rPr>
          <t>1 to Enable UCLK
0 to Enable 32K clock</t>
        </r>
      </text>
    </comment>
    <comment ref="B6" authorId="0" shapeId="0">
      <text>
        <r>
          <rPr>
            <b/>
            <sz val="8"/>
            <color indexed="81"/>
            <rFont val="Tahoma"/>
            <family val="2"/>
          </rPr>
          <t>Enter ADC0 GAIN value
Enter of following values:
1, 2,4,8,16,32,64,128</t>
        </r>
      </text>
    </comment>
    <comment ref="B7" authorId="0" shapeId="0">
      <text>
        <r>
          <rPr>
            <b/>
            <sz val="8"/>
            <color indexed="81"/>
            <rFont val="Tahoma"/>
            <family val="2"/>
          </rPr>
          <t>Enter ADC1 GAIN value
Enter of following values:
1, 2,4,8,16,32,64,128</t>
        </r>
        <r>
          <rPr>
            <sz val="8"/>
            <color indexed="81"/>
            <rFont val="Tahoma"/>
            <family val="2"/>
          </rPr>
          <t xml:space="preserve">
</t>
        </r>
      </text>
    </comment>
    <comment ref="B9" authorId="0" shapeId="0">
      <text>
        <r>
          <rPr>
            <b/>
            <sz val="8"/>
            <color indexed="81"/>
            <rFont val="Tahoma"/>
            <family val="2"/>
          </rPr>
          <t>1 to Enable Block
0 to disable block</t>
        </r>
        <r>
          <rPr>
            <sz val="8"/>
            <color indexed="81"/>
            <rFont val="Tahoma"/>
            <family val="2"/>
          </rPr>
          <t xml:space="preserve">
</t>
        </r>
      </text>
    </comment>
    <comment ref="B10" authorId="0" shapeId="0">
      <text>
        <r>
          <rPr>
            <b/>
            <sz val="8"/>
            <color indexed="81"/>
            <rFont val="Tahoma"/>
            <family val="2"/>
          </rPr>
          <t>1 to Enable Block
0 to disable block</t>
        </r>
        <r>
          <rPr>
            <sz val="8"/>
            <color indexed="81"/>
            <rFont val="Tahoma"/>
            <family val="2"/>
          </rPr>
          <t xml:space="preserve">
</t>
        </r>
      </text>
    </comment>
    <comment ref="B11" authorId="0" shapeId="0">
      <text>
        <r>
          <rPr>
            <b/>
            <sz val="8"/>
            <color indexed="81"/>
            <rFont val="Tahoma"/>
            <family val="2"/>
          </rPr>
          <t>1 to Enable Block
0 to disable block</t>
        </r>
        <r>
          <rPr>
            <sz val="8"/>
            <color indexed="81"/>
            <rFont val="Tahoma"/>
            <family val="2"/>
          </rPr>
          <t xml:space="preserve">
</t>
        </r>
      </text>
    </comment>
    <comment ref="C11" authorId="0" shapeId="0">
      <text>
        <r>
          <rPr>
            <b/>
            <sz val="8"/>
            <color indexed="81"/>
            <rFont val="Tahoma"/>
            <family val="2"/>
          </rPr>
          <t>1 to Enable Pos Buffer
0 to disable Pos Buffer</t>
        </r>
        <r>
          <rPr>
            <sz val="8"/>
            <color indexed="81"/>
            <rFont val="Tahoma"/>
            <family val="2"/>
          </rPr>
          <t xml:space="preserve">
</t>
        </r>
      </text>
    </comment>
    <comment ref="D11" authorId="0" shapeId="0">
      <text>
        <r>
          <rPr>
            <b/>
            <sz val="8"/>
            <color indexed="81"/>
            <rFont val="Tahoma"/>
            <family val="2"/>
          </rPr>
          <t>1 to Enable Neg Buffer
0 to disable Neg Buffer</t>
        </r>
        <r>
          <rPr>
            <sz val="8"/>
            <color indexed="81"/>
            <rFont val="Tahoma"/>
            <family val="2"/>
          </rPr>
          <t xml:space="preserve">
</t>
        </r>
      </text>
    </comment>
    <comment ref="B12" authorId="0" shapeId="0">
      <text>
        <r>
          <rPr>
            <b/>
            <sz val="8"/>
            <color indexed="81"/>
            <rFont val="Tahoma"/>
            <family val="2"/>
          </rPr>
          <t>1 to Enable Block
0 to disable block</t>
        </r>
        <r>
          <rPr>
            <sz val="8"/>
            <color indexed="81"/>
            <rFont val="Tahoma"/>
            <family val="2"/>
          </rPr>
          <t xml:space="preserve">
</t>
        </r>
      </text>
    </comment>
    <comment ref="B13" authorId="0" shapeId="0">
      <text>
        <r>
          <rPr>
            <b/>
            <sz val="8"/>
            <color indexed="81"/>
            <rFont val="Tahoma"/>
            <family val="2"/>
          </rPr>
          <t>1 to Enable Block
0 to disable block</t>
        </r>
        <r>
          <rPr>
            <sz val="8"/>
            <color indexed="81"/>
            <rFont val="Tahoma"/>
            <family val="2"/>
          </rPr>
          <t xml:space="preserve">
</t>
        </r>
      </text>
    </comment>
    <comment ref="B14" authorId="0" shapeId="0">
      <text>
        <r>
          <rPr>
            <b/>
            <sz val="8"/>
            <color indexed="81"/>
            <rFont val="Tahoma"/>
            <family val="2"/>
          </rPr>
          <t>1 to Enable Block
0 to disable block</t>
        </r>
        <r>
          <rPr>
            <sz val="8"/>
            <color indexed="81"/>
            <rFont val="Tahoma"/>
            <family val="2"/>
          </rPr>
          <t xml:space="preserve">
</t>
        </r>
      </text>
    </comment>
    <comment ref="C14" authorId="0" shapeId="0">
      <text>
        <r>
          <rPr>
            <b/>
            <sz val="8"/>
            <color indexed="81"/>
            <rFont val="Tahoma"/>
            <family val="2"/>
          </rPr>
          <t>1 to Enable Pos Buffer
0 to disable Pos Buffer</t>
        </r>
        <r>
          <rPr>
            <sz val="8"/>
            <color indexed="81"/>
            <rFont val="Tahoma"/>
            <family val="2"/>
          </rPr>
          <t xml:space="preserve">
</t>
        </r>
      </text>
    </comment>
    <comment ref="D14" authorId="0" shapeId="0">
      <text>
        <r>
          <rPr>
            <b/>
            <sz val="8"/>
            <color indexed="81"/>
            <rFont val="Tahoma"/>
            <family val="2"/>
          </rPr>
          <t>1 to Enable Neg Buffer
0 to disable Neg Buffer</t>
        </r>
        <r>
          <rPr>
            <sz val="8"/>
            <color indexed="81"/>
            <rFont val="Tahoma"/>
            <family val="2"/>
          </rPr>
          <t xml:space="preserve">
</t>
        </r>
      </text>
    </comment>
    <comment ref="B15" authorId="0" shapeId="0">
      <text>
        <r>
          <rPr>
            <b/>
            <sz val="8"/>
            <color indexed="81"/>
            <rFont val="Tahoma"/>
            <family val="2"/>
          </rPr>
          <t>1 to Enable Block
0 to disable block</t>
        </r>
        <r>
          <rPr>
            <sz val="8"/>
            <color indexed="81"/>
            <rFont val="Tahoma"/>
            <family val="2"/>
          </rPr>
          <t xml:space="preserve">
</t>
        </r>
      </text>
    </comment>
    <comment ref="B16" authorId="0" shapeId="0">
      <text>
        <r>
          <rPr>
            <b/>
            <sz val="8"/>
            <color indexed="81"/>
            <rFont val="Tahoma"/>
            <family val="2"/>
          </rPr>
          <t>1 to Enable Block
0 to disable block</t>
        </r>
        <r>
          <rPr>
            <sz val="8"/>
            <color indexed="81"/>
            <rFont val="Tahoma"/>
            <family val="2"/>
          </rPr>
          <t xml:space="preserve">
</t>
        </r>
      </text>
    </comment>
    <comment ref="B17" authorId="0" shapeId="0">
      <text>
        <r>
          <rPr>
            <b/>
            <sz val="8"/>
            <color indexed="81"/>
            <rFont val="Tahoma"/>
            <family val="2"/>
          </rPr>
          <t>1 to Enable Block
0 to disable block</t>
        </r>
        <r>
          <rPr>
            <sz val="8"/>
            <color indexed="81"/>
            <rFont val="Tahoma"/>
            <family val="2"/>
          </rPr>
          <t xml:space="preserve">
</t>
        </r>
      </text>
    </comment>
    <comment ref="B18" authorId="0" shapeId="0">
      <text>
        <r>
          <rPr>
            <b/>
            <sz val="8"/>
            <color indexed="81"/>
            <rFont val="Tahoma"/>
            <family val="2"/>
          </rPr>
          <t>1 to Enable Block
0 to disable block</t>
        </r>
        <r>
          <rPr>
            <sz val="8"/>
            <color indexed="81"/>
            <rFont val="Tahoma"/>
            <family val="2"/>
          </rPr>
          <t xml:space="preserve">
</t>
        </r>
      </text>
    </comment>
    <comment ref="C18" authorId="0" shapeId="0">
      <text>
        <r>
          <rPr>
            <b/>
            <sz val="8"/>
            <color indexed="81"/>
            <rFont val="Tahoma"/>
            <family val="2"/>
          </rPr>
          <t>1 to Enable Pos Buffer
0 to disable Pos Buffer</t>
        </r>
        <r>
          <rPr>
            <sz val="8"/>
            <color indexed="81"/>
            <rFont val="Tahoma"/>
            <family val="2"/>
          </rPr>
          <t xml:space="preserve">
</t>
        </r>
      </text>
    </comment>
    <comment ref="D18" authorId="0" shapeId="0">
      <text>
        <r>
          <rPr>
            <b/>
            <sz val="8"/>
            <color indexed="81"/>
            <rFont val="Tahoma"/>
            <family val="2"/>
          </rPr>
          <t>1 to Enable Neg Buffer
0 to disable Neg Buffer</t>
        </r>
        <r>
          <rPr>
            <sz val="8"/>
            <color indexed="81"/>
            <rFont val="Tahoma"/>
            <family val="2"/>
          </rPr>
          <t xml:space="preserve">
</t>
        </r>
      </text>
    </comment>
    <comment ref="B19" authorId="0" shapeId="0">
      <text>
        <r>
          <rPr>
            <b/>
            <sz val="8"/>
            <color indexed="81"/>
            <rFont val="Tahoma"/>
            <family val="2"/>
          </rPr>
          <t>1 to Enable Block
0 to disable block</t>
        </r>
        <r>
          <rPr>
            <sz val="8"/>
            <color indexed="81"/>
            <rFont val="Tahoma"/>
            <family val="2"/>
          </rPr>
          <t xml:space="preserve">
</t>
        </r>
      </text>
    </comment>
    <comment ref="B20" authorId="0" shapeId="0">
      <text>
        <r>
          <rPr>
            <b/>
            <sz val="8"/>
            <color indexed="81"/>
            <rFont val="Tahoma"/>
            <family val="2"/>
          </rPr>
          <t>1 to Enable Block
0 to disable block</t>
        </r>
        <r>
          <rPr>
            <sz val="8"/>
            <color indexed="81"/>
            <rFont val="Tahoma"/>
            <family val="2"/>
          </rPr>
          <t xml:space="preserve">
</t>
        </r>
      </text>
    </comment>
    <comment ref="B21" authorId="0" shapeId="0">
      <text>
        <r>
          <rPr>
            <b/>
            <sz val="8"/>
            <color indexed="81"/>
            <rFont val="Tahoma"/>
            <family val="2"/>
          </rPr>
          <t>1 to Enable Block
0 to disable block</t>
        </r>
        <r>
          <rPr>
            <sz val="8"/>
            <color indexed="81"/>
            <rFont val="Tahoma"/>
            <family val="2"/>
          </rPr>
          <t xml:space="preserve">
</t>
        </r>
      </text>
    </comment>
    <comment ref="B22" authorId="0" shapeId="0">
      <text>
        <r>
          <rPr>
            <b/>
            <sz val="8"/>
            <color indexed="81"/>
            <rFont val="Tahoma"/>
            <family val="2"/>
          </rPr>
          <t>1 to Enable Block
0 to disable block</t>
        </r>
        <r>
          <rPr>
            <sz val="8"/>
            <color indexed="81"/>
            <rFont val="Tahoma"/>
            <family val="2"/>
          </rPr>
          <t xml:space="preserve">
</t>
        </r>
      </text>
    </comment>
    <comment ref="B24" authorId="0" shapeId="0">
      <text>
        <r>
          <rPr>
            <b/>
            <sz val="8"/>
            <color indexed="81"/>
            <rFont val="Tahoma"/>
            <family val="2"/>
          </rPr>
          <t>1 to Enable Block
0 to disable block</t>
        </r>
        <r>
          <rPr>
            <sz val="8"/>
            <color indexed="81"/>
            <rFont val="Tahoma"/>
            <family val="2"/>
          </rPr>
          <t xml:space="preserve">
</t>
        </r>
      </text>
    </comment>
    <comment ref="B25" authorId="0" shapeId="0">
      <text>
        <r>
          <rPr>
            <b/>
            <sz val="8"/>
            <color indexed="81"/>
            <rFont val="Tahoma"/>
            <family val="2"/>
          </rPr>
          <t>1 to Enable Block
0 to disable block</t>
        </r>
        <r>
          <rPr>
            <sz val="8"/>
            <color indexed="81"/>
            <rFont val="Tahoma"/>
            <family val="2"/>
          </rPr>
          <t xml:space="preserve">
</t>
        </r>
      </text>
    </comment>
    <comment ref="B26" authorId="0" shapeId="0">
      <text>
        <r>
          <rPr>
            <b/>
            <sz val="8"/>
            <color indexed="81"/>
            <rFont val="Tahoma"/>
            <family val="2"/>
          </rPr>
          <t>1 to Enable Block
0 to disable block</t>
        </r>
        <r>
          <rPr>
            <sz val="8"/>
            <color indexed="81"/>
            <rFont val="Tahoma"/>
            <family val="2"/>
          </rPr>
          <t xml:space="preserve">
</t>
        </r>
      </text>
    </comment>
    <comment ref="B28" authorId="0" shapeId="0">
      <text>
        <r>
          <rPr>
            <b/>
            <sz val="8"/>
            <color indexed="81"/>
            <rFont val="Tahoma"/>
            <family val="2"/>
          </rPr>
          <t>1 to Enable Block
0 to disable block</t>
        </r>
        <r>
          <rPr>
            <sz val="8"/>
            <color indexed="81"/>
            <rFont val="Tahoma"/>
            <family val="2"/>
          </rPr>
          <t xml:space="preserve">
</t>
        </r>
      </text>
    </comment>
    <comment ref="B29" authorId="0" shapeId="0">
      <text>
        <r>
          <rPr>
            <b/>
            <sz val="8"/>
            <color indexed="81"/>
            <rFont val="Tahoma"/>
            <family val="2"/>
          </rPr>
          <t>1 to Enable Block
0 to disable block</t>
        </r>
        <r>
          <rPr>
            <sz val="8"/>
            <color indexed="81"/>
            <rFont val="Tahoma"/>
            <family val="2"/>
          </rPr>
          <t xml:space="preserve">
</t>
        </r>
      </text>
    </comment>
    <comment ref="B30" authorId="0" shapeId="0">
      <text>
        <r>
          <rPr>
            <b/>
            <sz val="8"/>
            <color indexed="81"/>
            <rFont val="Tahoma"/>
            <family val="2"/>
          </rPr>
          <t>1 to Enable Block
0 to disable block</t>
        </r>
        <r>
          <rPr>
            <sz val="8"/>
            <color indexed="81"/>
            <rFont val="Tahoma"/>
            <family val="2"/>
          </rPr>
          <t xml:space="preserve">
</t>
        </r>
      </text>
    </comment>
    <comment ref="B40" authorId="0" shapeId="0">
      <text>
        <r>
          <rPr>
            <b/>
            <sz val="8"/>
            <color indexed="81"/>
            <rFont val="Tahoma"/>
            <family val="2"/>
          </rPr>
          <t>1 to Enable 4MHz Sys Clock
0 to Enable 8MHz Sys Clock</t>
        </r>
        <r>
          <rPr>
            <sz val="8"/>
            <color indexed="81"/>
            <rFont val="Tahoma"/>
            <family val="2"/>
          </rPr>
          <t xml:space="preserve">
</t>
        </r>
      </text>
    </comment>
    <comment ref="B41" authorId="0" shapeId="0">
      <text>
        <r>
          <rPr>
            <b/>
            <sz val="8"/>
            <color indexed="81"/>
            <rFont val="Tahoma"/>
            <family val="2"/>
          </rPr>
          <t>1 - Code execution in SRAM
0 - Code execution in Flash</t>
        </r>
        <r>
          <rPr>
            <sz val="8"/>
            <color indexed="81"/>
            <rFont val="Tahoma"/>
            <family val="2"/>
          </rPr>
          <t xml:space="preserve">
</t>
        </r>
      </text>
    </comment>
  </commentList>
</comments>
</file>

<file path=xl/sharedStrings.xml><?xml version="1.0" encoding="utf-8"?>
<sst xmlns="http://schemas.openxmlformats.org/spreadsheetml/2006/main" count="73" uniqueCount="67">
  <si>
    <t>Peripheral</t>
  </si>
  <si>
    <t>ADC0 PGA</t>
  </si>
  <si>
    <t>ADC1 PGA</t>
  </si>
  <si>
    <t>Timer0</t>
  </si>
  <si>
    <t>Timer1</t>
  </si>
  <si>
    <t>PWM</t>
  </si>
  <si>
    <t>UART</t>
  </si>
  <si>
    <t>Oscillator</t>
  </si>
  <si>
    <t>Idd - uA</t>
  </si>
  <si>
    <t>Enabled (1)/Disabled (0)</t>
  </si>
  <si>
    <t>I2C</t>
  </si>
  <si>
    <t>Excitation Currents</t>
  </si>
  <si>
    <t>DAC</t>
  </si>
  <si>
    <t>External reference Buffers</t>
  </si>
  <si>
    <t>Pos Input Buffer on(1) off(0)</t>
  </si>
  <si>
    <t>Neg Input Buffer on(1) off(0)</t>
  </si>
  <si>
    <t>Enter ADC0 GAIN (1/2/4/8/16/32/64/128)</t>
  </si>
  <si>
    <t>Enter ADC1 GAIN (1/2/4/8/16/32/64/128)</t>
  </si>
  <si>
    <t>ADC0 Modulator</t>
  </si>
  <si>
    <t>ADC0 Input Buffers</t>
  </si>
  <si>
    <t>ADC1 Modulator</t>
  </si>
  <si>
    <t>ADC1 Input Buffers</t>
  </si>
  <si>
    <t>Internal Reference buffer</t>
  </si>
  <si>
    <t>Total Idd @ 25C</t>
  </si>
  <si>
    <t>Total Idd @ 125C</t>
  </si>
  <si>
    <t>Enter I2C/SPI/PWM/UART Clock (MHz)</t>
  </si>
  <si>
    <t>Total Idd @ 85C</t>
  </si>
  <si>
    <t>Total Idd @ 93C</t>
  </si>
  <si>
    <t>Total Idd @ 110C</t>
  </si>
  <si>
    <t>3.3V</t>
  </si>
  <si>
    <t>3.0V</t>
  </si>
  <si>
    <t>2.5V</t>
  </si>
  <si>
    <t>1.8V</t>
  </si>
  <si>
    <t>EXTRA OPTIONS:</t>
  </si>
  <si>
    <t>EXECUTE FROM SRAM</t>
  </si>
  <si>
    <t>125C FLASH</t>
  </si>
  <si>
    <t>Cortex-M3 Core +  LDOs/POR/PSM/flash</t>
  </si>
  <si>
    <t>Internal reference - Must be Enabled</t>
  </si>
  <si>
    <t>3.0V*</t>
  </si>
  <si>
    <t>2.5V*</t>
  </si>
  <si>
    <t>1.8V*</t>
  </si>
  <si>
    <t>nformation furnished by Analog Devices is believed to be accurate and reliable. However, no responsibility is assumed by Analog Devices for its use, nor for any infringements of patents or other rights of third parties that may result from its use. Specifications subject to change without notice. No license is granted by implication or otherwise under any patent or patent rights of Analog Devices. Trademarks and registered trademarks are the property of their respective owners.</t>
  </si>
  <si>
    <r>
      <rPr>
        <b/>
        <sz val="12"/>
        <color indexed="8"/>
        <rFont val="Calibri"/>
        <family val="2"/>
      </rPr>
      <t>*</t>
    </r>
    <r>
      <rPr>
        <sz val="11"/>
        <color theme="1"/>
        <rFont val="Calibri"/>
        <family val="2"/>
        <scheme val="minor"/>
      </rPr>
      <t xml:space="preserve"> Limited simulation data available</t>
    </r>
  </si>
  <si>
    <t>Code execution from SRAM instead of flash</t>
  </si>
  <si>
    <t>Mode 1</t>
  </si>
  <si>
    <t>Mode 2</t>
  </si>
  <si>
    <t>Mode 3</t>
  </si>
  <si>
    <t>Mode 5</t>
  </si>
  <si>
    <t>Power Down Idd @ 25C</t>
  </si>
  <si>
    <t>IDD CALCULATOR - Rev D Silicon</t>
  </si>
  <si>
    <t>8Mhz Oscillator Output - CLKSYSDIV=1</t>
  </si>
  <si>
    <t>Enter Core Clock (MHz) - CLKCON0</t>
  </si>
  <si>
    <t xml:space="preserve">Mode 4 </t>
  </si>
  <si>
    <t>SPI1</t>
  </si>
  <si>
    <t>SPI0</t>
  </si>
  <si>
    <t>Timer 0 Clock Source (uclk =0, PCLK =1, 32K = Idd is negligible)</t>
  </si>
  <si>
    <t>Timer 1 Clock Source (uclk =0, PCLK =1, 32K = Idd is negligible)</t>
  </si>
  <si>
    <t>Timer 2 Clock Source (PCLK =0, 32K = 1 )</t>
  </si>
  <si>
    <t>Watchdog</t>
  </si>
  <si>
    <t>Timer 2 - Wakeup Timer</t>
  </si>
  <si>
    <t>Halves System Clock in Cell B4</t>
  </si>
  <si>
    <t>New flash block - Must be =1</t>
  </si>
  <si>
    <t>CPU. CLKDIV=0</t>
  </si>
  <si>
    <t>UART. CLKDIV=0</t>
  </si>
  <si>
    <t>SPI0/1</t>
  </si>
  <si>
    <t>mode 1</t>
  </si>
  <si>
    <t>Mode3</t>
  </si>
</sst>
</file>

<file path=xl/styles.xml><?xml version="1.0" encoding="utf-8"?>
<styleSheet xmlns="http://schemas.openxmlformats.org/spreadsheetml/2006/main" xmlns:mc="http://schemas.openxmlformats.org/markup-compatibility/2006" xmlns:x14ac="http://schemas.microsoft.com/office/spreadsheetml/2009/9/ac" mc:Ignorable="x14ac">
  <fonts count="17">
    <font>
      <sz val="11"/>
      <color theme="1"/>
      <name val="Calibri"/>
      <family val="2"/>
      <scheme val="minor"/>
    </font>
    <font>
      <b/>
      <i/>
      <u/>
      <sz val="11"/>
      <color indexed="8"/>
      <name val="Calibri"/>
      <family val="2"/>
    </font>
    <font>
      <b/>
      <sz val="11"/>
      <color indexed="8"/>
      <name val="Calibri"/>
      <family val="2"/>
    </font>
    <font>
      <b/>
      <sz val="11"/>
      <name val="Calibri"/>
      <family val="2"/>
    </font>
    <font>
      <b/>
      <i/>
      <sz val="12"/>
      <color indexed="60"/>
      <name val="Calibri"/>
      <family val="2"/>
    </font>
    <font>
      <b/>
      <i/>
      <u/>
      <sz val="12"/>
      <color indexed="8"/>
      <name val="Calibri"/>
      <family val="2"/>
    </font>
    <font>
      <u/>
      <sz val="11"/>
      <color indexed="8"/>
      <name val="Calibri"/>
      <family val="2"/>
    </font>
    <font>
      <u/>
      <sz val="11"/>
      <color indexed="10"/>
      <name val="Calibri"/>
      <family val="2"/>
    </font>
    <font>
      <sz val="8"/>
      <color indexed="81"/>
      <name val="Tahoma"/>
      <family val="2"/>
    </font>
    <font>
      <b/>
      <sz val="8"/>
      <color indexed="81"/>
      <name val="Tahoma"/>
      <family val="2"/>
    </font>
    <font>
      <b/>
      <sz val="14"/>
      <color indexed="60"/>
      <name val="Calibri"/>
      <family val="2"/>
    </font>
    <font>
      <b/>
      <u/>
      <sz val="20"/>
      <color indexed="60"/>
      <name val="Calibri"/>
      <family val="2"/>
    </font>
    <font>
      <i/>
      <sz val="11"/>
      <color indexed="8"/>
      <name val="Calibri"/>
      <family val="2"/>
    </font>
    <font>
      <b/>
      <sz val="12"/>
      <color indexed="8"/>
      <name val="Calibri"/>
      <family val="2"/>
    </font>
    <font>
      <b/>
      <i/>
      <sz val="11"/>
      <color theme="1"/>
      <name val="Calibri"/>
      <family val="2"/>
      <scheme val="minor"/>
    </font>
    <font>
      <b/>
      <i/>
      <u/>
      <sz val="11"/>
      <color theme="1"/>
      <name val="Calibri"/>
      <family val="2"/>
      <scheme val="minor"/>
    </font>
    <font>
      <sz val="9"/>
      <name val="Calibri"/>
      <family val="3"/>
      <charset val="134"/>
      <scheme val="minor"/>
    </font>
  </fonts>
  <fills count="8">
    <fill>
      <patternFill patternType="none"/>
    </fill>
    <fill>
      <patternFill patternType="gray125"/>
    </fill>
    <fill>
      <patternFill patternType="solid">
        <fgColor indexed="57"/>
        <bgColor indexed="64"/>
      </patternFill>
    </fill>
    <fill>
      <patternFill patternType="solid">
        <fgColor indexed="26"/>
        <bgColor indexed="64"/>
      </patternFill>
    </fill>
    <fill>
      <patternFill patternType="solid">
        <fgColor indexed="53"/>
        <bgColor indexed="64"/>
      </patternFill>
    </fill>
    <fill>
      <patternFill patternType="solid">
        <fgColor theme="6" tint="0.39994506668294322"/>
        <bgColor indexed="64"/>
      </patternFill>
    </fill>
    <fill>
      <patternFill patternType="solid">
        <fgColor theme="9"/>
        <bgColor indexed="64"/>
      </patternFill>
    </fill>
    <fill>
      <patternFill patternType="solid">
        <fgColor theme="9" tint="-0.249977111117893"/>
        <bgColor indexed="64"/>
      </patternFill>
    </fill>
  </fills>
  <borders count="1">
    <border>
      <left/>
      <right/>
      <top/>
      <bottom/>
      <diagonal/>
    </border>
  </borders>
  <cellStyleXfs count="1">
    <xf numFmtId="0" fontId="0" fillId="0" borderId="0"/>
  </cellStyleXfs>
  <cellXfs count="31">
    <xf numFmtId="0" fontId="0" fillId="0" borderId="0" xfId="0"/>
    <xf numFmtId="0" fontId="1" fillId="0" borderId="0" xfId="0" applyFont="1"/>
    <xf numFmtId="0" fontId="0" fillId="2" borderId="0" xfId="0" applyFill="1"/>
    <xf numFmtId="0" fontId="0" fillId="2" borderId="0" xfId="0" applyFont="1" applyFill="1"/>
    <xf numFmtId="0" fontId="0" fillId="3" borderId="0" xfId="0" applyFill="1"/>
    <xf numFmtId="0" fontId="0" fillId="3" borderId="0" xfId="0" applyFont="1" applyFill="1"/>
    <xf numFmtId="0" fontId="2" fillId="0" borderId="0" xfId="0" applyFont="1"/>
    <xf numFmtId="0" fontId="3" fillId="4" borderId="0" xfId="0" applyFont="1" applyFill="1"/>
    <xf numFmtId="0" fontId="4" fillId="0" borderId="0" xfId="0" applyFont="1"/>
    <xf numFmtId="0" fontId="3" fillId="4" borderId="0" xfId="0" applyFont="1" applyFill="1" applyBorder="1"/>
    <xf numFmtId="0" fontId="5" fillId="0" borderId="0" xfId="0" applyFont="1" applyAlignment="1">
      <alignment horizontal="center" vertical="center"/>
    </xf>
    <xf numFmtId="0" fontId="4" fillId="0" borderId="0" xfId="0" applyFont="1" applyAlignment="1">
      <alignment horizontal="center"/>
    </xf>
    <xf numFmtId="0" fontId="6" fillId="2" borderId="0" xfId="0" applyFont="1" applyFill="1"/>
    <xf numFmtId="0" fontId="6" fillId="3" borderId="0" xfId="0" applyFont="1" applyFill="1"/>
    <xf numFmtId="0" fontId="7" fillId="3" borderId="0" xfId="0" applyFont="1" applyFill="1"/>
    <xf numFmtId="0" fontId="7" fillId="2" borderId="0" xfId="0" applyFont="1" applyFill="1"/>
    <xf numFmtId="0" fontId="12" fillId="0" borderId="0" xfId="0" applyFont="1"/>
    <xf numFmtId="0" fontId="0" fillId="0" borderId="0" xfId="0" applyNumberFormat="1"/>
    <xf numFmtId="0" fontId="14" fillId="0" borderId="0" xfId="0" applyFont="1"/>
    <xf numFmtId="0" fontId="15" fillId="0" borderId="0" xfId="0" applyFont="1"/>
    <xf numFmtId="0" fontId="3" fillId="0" borderId="0" xfId="0" applyFont="1" applyFill="1"/>
    <xf numFmtId="0" fontId="0" fillId="5" borderId="0" xfId="0" applyFill="1"/>
    <xf numFmtId="0" fontId="0" fillId="6" borderId="0" xfId="0" applyFill="1"/>
    <xf numFmtId="0" fontId="3" fillId="7" borderId="0" xfId="0" applyFont="1" applyFill="1"/>
    <xf numFmtId="0" fontId="0" fillId="7" borderId="0" xfId="0" applyFill="1"/>
    <xf numFmtId="2" fontId="0" fillId="0" borderId="0" xfId="0" applyNumberFormat="1"/>
    <xf numFmtId="2" fontId="0" fillId="3" borderId="0" xfId="0" applyNumberFormat="1" applyFill="1"/>
    <xf numFmtId="1" fontId="0" fillId="0" borderId="0" xfId="0" applyNumberFormat="1"/>
    <xf numFmtId="0" fontId="0" fillId="0" borderId="0" xfId="0" applyAlignment="1">
      <alignment horizontal="center"/>
    </xf>
    <xf numFmtId="0" fontId="11" fillId="0" borderId="0" xfId="0" applyFont="1" applyAlignment="1">
      <alignment horizontal="center"/>
    </xf>
    <xf numFmtId="0" fontId="10" fillId="0" borderId="0" xfId="0" applyFont="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xVal>
            <c:numRef>
              <c:f>'Rev D Silicon Values'!$H$4:$H$9</c:f>
              <c:numCache>
                <c:formatCode>0</c:formatCode>
                <c:ptCount val="6"/>
                <c:pt idx="0">
                  <c:v>0</c:v>
                </c:pt>
                <c:pt idx="1">
                  <c:v>1</c:v>
                </c:pt>
                <c:pt idx="2">
                  <c:v>2</c:v>
                </c:pt>
                <c:pt idx="3">
                  <c:v>4</c:v>
                </c:pt>
                <c:pt idx="4">
                  <c:v>8</c:v>
                </c:pt>
                <c:pt idx="5">
                  <c:v>16</c:v>
                </c:pt>
              </c:numCache>
            </c:numRef>
          </c:xVal>
          <c:yVal>
            <c:numRef>
              <c:f>'Rev D Silicon Values'!$I$4:$I$9</c:f>
              <c:numCache>
                <c:formatCode>0.00</c:formatCode>
                <c:ptCount val="6"/>
                <c:pt idx="0">
                  <c:v>0.47</c:v>
                </c:pt>
                <c:pt idx="1">
                  <c:v>0.73</c:v>
                </c:pt>
                <c:pt idx="2">
                  <c:v>1.02</c:v>
                </c:pt>
                <c:pt idx="3">
                  <c:v>1.59</c:v>
                </c:pt>
                <c:pt idx="4">
                  <c:v>2.73</c:v>
                </c:pt>
                <c:pt idx="5">
                  <c:v>5.0999999999999996</c:v>
                </c:pt>
              </c:numCache>
            </c:numRef>
          </c:yVal>
          <c:smooth val="1"/>
        </c:ser>
        <c:dLbls>
          <c:showLegendKey val="0"/>
          <c:showVal val="0"/>
          <c:showCatName val="0"/>
          <c:showSerName val="0"/>
          <c:showPercent val="0"/>
          <c:showBubbleSize val="0"/>
        </c:dLbls>
        <c:axId val="174092640"/>
        <c:axId val="287899272"/>
      </c:scatterChart>
      <c:valAx>
        <c:axId val="174092640"/>
        <c:scaling>
          <c:orientation val="minMax"/>
          <c:max val="16"/>
        </c:scaling>
        <c:delete val="0"/>
        <c:axPos val="b"/>
        <c:numFmt formatCode="0" sourceLinked="1"/>
        <c:majorTickMark val="out"/>
        <c:minorTickMark val="none"/>
        <c:tickLblPos val="nextTo"/>
        <c:crossAx val="287899272"/>
        <c:crosses val="autoZero"/>
        <c:crossBetween val="midCat"/>
        <c:majorUnit val="4"/>
        <c:minorUnit val="1"/>
      </c:valAx>
      <c:valAx>
        <c:axId val="287899272"/>
        <c:scaling>
          <c:orientation val="minMax"/>
        </c:scaling>
        <c:delete val="0"/>
        <c:axPos val="l"/>
        <c:majorGridlines/>
        <c:numFmt formatCode="0.00" sourceLinked="1"/>
        <c:majorTickMark val="out"/>
        <c:minorTickMark val="none"/>
        <c:tickLblPos val="nextTo"/>
        <c:crossAx val="174092640"/>
        <c:crosses val="autoZero"/>
        <c:crossBetween val="midCat"/>
      </c:valAx>
    </c:plotArea>
    <c:plotVisOnly val="1"/>
    <c:dispBlanksAs val="gap"/>
    <c:showDLblsOverMax val="0"/>
  </c:chart>
  <c:printSettings>
    <c:headerFooter/>
    <c:pageMargins b="0.75000000000000078" l="0.70000000000000062" r="0.70000000000000062" t="0.75000000000000078"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xVal>
            <c:numRef>
              <c:f>'Rev D Silicon Values'!$K$4:$K$8</c:f>
              <c:numCache>
                <c:formatCode>0</c:formatCode>
                <c:ptCount val="5"/>
                <c:pt idx="0">
                  <c:v>0</c:v>
                </c:pt>
                <c:pt idx="1">
                  <c:v>1</c:v>
                </c:pt>
                <c:pt idx="2">
                  <c:v>2</c:v>
                </c:pt>
                <c:pt idx="3">
                  <c:v>4</c:v>
                </c:pt>
                <c:pt idx="4">
                  <c:v>8</c:v>
                </c:pt>
              </c:numCache>
            </c:numRef>
          </c:xVal>
          <c:yVal>
            <c:numRef>
              <c:f>'Rev D Silicon Values'!$L$4:$L$8</c:f>
              <c:numCache>
                <c:formatCode>0.00</c:formatCode>
                <c:ptCount val="5"/>
                <c:pt idx="0">
                  <c:v>0.38</c:v>
                </c:pt>
                <c:pt idx="1">
                  <c:v>0.65</c:v>
                </c:pt>
                <c:pt idx="2">
                  <c:v>0.93</c:v>
                </c:pt>
                <c:pt idx="3">
                  <c:v>1.5</c:v>
                </c:pt>
                <c:pt idx="4">
                  <c:v>2.65</c:v>
                </c:pt>
              </c:numCache>
            </c:numRef>
          </c:yVal>
          <c:smooth val="1"/>
        </c:ser>
        <c:dLbls>
          <c:showLegendKey val="0"/>
          <c:showVal val="0"/>
          <c:showCatName val="0"/>
          <c:showSerName val="0"/>
          <c:showPercent val="0"/>
          <c:showBubbleSize val="0"/>
        </c:dLbls>
        <c:axId val="287900056"/>
        <c:axId val="287900448"/>
      </c:scatterChart>
      <c:valAx>
        <c:axId val="287900056"/>
        <c:scaling>
          <c:orientation val="minMax"/>
          <c:max val="8"/>
        </c:scaling>
        <c:delete val="0"/>
        <c:axPos val="b"/>
        <c:numFmt formatCode="0" sourceLinked="1"/>
        <c:majorTickMark val="out"/>
        <c:minorTickMark val="none"/>
        <c:tickLblPos val="nextTo"/>
        <c:crossAx val="287900448"/>
        <c:crosses val="autoZero"/>
        <c:crossBetween val="midCat"/>
      </c:valAx>
      <c:valAx>
        <c:axId val="287900448"/>
        <c:scaling>
          <c:orientation val="minMax"/>
        </c:scaling>
        <c:delete val="0"/>
        <c:axPos val="l"/>
        <c:majorGridlines/>
        <c:numFmt formatCode="0.00" sourceLinked="1"/>
        <c:majorTickMark val="out"/>
        <c:minorTickMark val="none"/>
        <c:tickLblPos val="nextTo"/>
        <c:crossAx val="287900056"/>
        <c:crosses val="autoZero"/>
        <c:crossBetween val="midCat"/>
      </c:valAx>
    </c:plotArea>
    <c:plotVisOnly val="1"/>
    <c:dispBlanksAs val="gap"/>
    <c:showDLblsOverMax val="0"/>
  </c:chart>
  <c:printSettings>
    <c:headerFooter/>
    <c:pageMargins b="0.75000000000000078" l="0.70000000000000062" r="0.70000000000000062" t="0.75000000000000078"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xVal>
            <c:numRef>
              <c:f>'Rev D Silicon Values'!$N$4:$N$9</c:f>
              <c:numCache>
                <c:formatCode>0</c:formatCode>
                <c:ptCount val="6"/>
                <c:pt idx="0">
                  <c:v>0</c:v>
                </c:pt>
                <c:pt idx="1">
                  <c:v>1</c:v>
                </c:pt>
                <c:pt idx="2">
                  <c:v>2</c:v>
                </c:pt>
                <c:pt idx="3">
                  <c:v>4</c:v>
                </c:pt>
                <c:pt idx="4">
                  <c:v>8</c:v>
                </c:pt>
                <c:pt idx="5">
                  <c:v>16</c:v>
                </c:pt>
              </c:numCache>
            </c:numRef>
          </c:xVal>
          <c:yVal>
            <c:numRef>
              <c:f>'Rev D Silicon Values'!$O$4:$O$9</c:f>
              <c:numCache>
                <c:formatCode>General</c:formatCode>
                <c:ptCount val="6"/>
                <c:pt idx="0">
                  <c:v>0</c:v>
                </c:pt>
                <c:pt idx="1">
                  <c:v>15</c:v>
                </c:pt>
                <c:pt idx="2">
                  <c:v>29</c:v>
                </c:pt>
                <c:pt idx="3">
                  <c:v>58</c:v>
                </c:pt>
                <c:pt idx="4">
                  <c:v>116</c:v>
                </c:pt>
                <c:pt idx="5">
                  <c:v>232</c:v>
                </c:pt>
              </c:numCache>
            </c:numRef>
          </c:yVal>
          <c:smooth val="1"/>
        </c:ser>
        <c:dLbls>
          <c:showLegendKey val="0"/>
          <c:showVal val="0"/>
          <c:showCatName val="0"/>
          <c:showSerName val="0"/>
          <c:showPercent val="0"/>
          <c:showBubbleSize val="0"/>
        </c:dLbls>
        <c:axId val="287901232"/>
        <c:axId val="287901624"/>
      </c:scatterChart>
      <c:valAx>
        <c:axId val="287901232"/>
        <c:scaling>
          <c:orientation val="minMax"/>
          <c:max val="16"/>
        </c:scaling>
        <c:delete val="0"/>
        <c:axPos val="b"/>
        <c:numFmt formatCode="0" sourceLinked="1"/>
        <c:majorTickMark val="out"/>
        <c:minorTickMark val="none"/>
        <c:tickLblPos val="nextTo"/>
        <c:crossAx val="287901624"/>
        <c:crosses val="autoZero"/>
        <c:crossBetween val="midCat"/>
      </c:valAx>
      <c:valAx>
        <c:axId val="287901624"/>
        <c:scaling>
          <c:orientation val="minMax"/>
        </c:scaling>
        <c:delete val="0"/>
        <c:axPos val="l"/>
        <c:majorGridlines/>
        <c:numFmt formatCode="General" sourceLinked="1"/>
        <c:majorTickMark val="out"/>
        <c:minorTickMark val="none"/>
        <c:tickLblPos val="nextTo"/>
        <c:crossAx val="287901232"/>
        <c:crosses val="autoZero"/>
        <c:crossBetween val="midCat"/>
      </c:valAx>
    </c:plotArea>
    <c:plotVisOnly val="1"/>
    <c:dispBlanksAs val="gap"/>
    <c:showDLblsOverMax val="0"/>
  </c:chart>
  <c:printSettings>
    <c:headerFooter/>
    <c:pageMargins b="0.75000000000000078" l="0.70000000000000062" r="0.70000000000000062" t="0.75000000000000078"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xVal>
            <c:numRef>
              <c:f>'Rev D Silicon Values'!$Q$4:$Q$9</c:f>
              <c:numCache>
                <c:formatCode>0</c:formatCode>
                <c:ptCount val="6"/>
                <c:pt idx="0">
                  <c:v>0</c:v>
                </c:pt>
                <c:pt idx="1">
                  <c:v>1</c:v>
                </c:pt>
                <c:pt idx="2">
                  <c:v>2</c:v>
                </c:pt>
                <c:pt idx="3">
                  <c:v>4</c:v>
                </c:pt>
                <c:pt idx="4">
                  <c:v>8</c:v>
                </c:pt>
                <c:pt idx="5">
                  <c:v>16</c:v>
                </c:pt>
              </c:numCache>
            </c:numRef>
          </c:xVal>
          <c:yVal>
            <c:numRef>
              <c:f>'Rev D Silicon Values'!$R$4:$R$9</c:f>
              <c:numCache>
                <c:formatCode>General</c:formatCode>
                <c:ptCount val="6"/>
                <c:pt idx="0">
                  <c:v>0</c:v>
                </c:pt>
                <c:pt idx="1">
                  <c:v>5.25</c:v>
                </c:pt>
                <c:pt idx="2">
                  <c:v>10.25</c:v>
                </c:pt>
                <c:pt idx="3">
                  <c:v>20.5</c:v>
                </c:pt>
                <c:pt idx="4">
                  <c:v>41</c:v>
                </c:pt>
                <c:pt idx="5">
                  <c:v>84</c:v>
                </c:pt>
              </c:numCache>
            </c:numRef>
          </c:yVal>
          <c:smooth val="1"/>
        </c:ser>
        <c:dLbls>
          <c:showLegendKey val="0"/>
          <c:showVal val="0"/>
          <c:showCatName val="0"/>
          <c:showSerName val="0"/>
          <c:showPercent val="0"/>
          <c:showBubbleSize val="0"/>
        </c:dLbls>
        <c:axId val="287902408"/>
        <c:axId val="287902800"/>
      </c:scatterChart>
      <c:valAx>
        <c:axId val="287902408"/>
        <c:scaling>
          <c:orientation val="minMax"/>
          <c:max val="16"/>
        </c:scaling>
        <c:delete val="0"/>
        <c:axPos val="b"/>
        <c:numFmt formatCode="0" sourceLinked="1"/>
        <c:majorTickMark val="out"/>
        <c:minorTickMark val="none"/>
        <c:tickLblPos val="nextTo"/>
        <c:crossAx val="287902800"/>
        <c:crosses val="autoZero"/>
        <c:crossBetween val="midCat"/>
      </c:valAx>
      <c:valAx>
        <c:axId val="287902800"/>
        <c:scaling>
          <c:orientation val="minMax"/>
        </c:scaling>
        <c:delete val="0"/>
        <c:axPos val="l"/>
        <c:majorGridlines/>
        <c:numFmt formatCode="General" sourceLinked="1"/>
        <c:majorTickMark val="out"/>
        <c:minorTickMark val="none"/>
        <c:tickLblPos val="nextTo"/>
        <c:crossAx val="287902408"/>
        <c:crosses val="autoZero"/>
        <c:crossBetween val="midCat"/>
      </c:valAx>
    </c:plotArea>
    <c:plotVisOnly val="1"/>
    <c:dispBlanksAs val="gap"/>
    <c:showDLblsOverMax val="0"/>
  </c:chart>
  <c:printSettings>
    <c:headerFooter/>
    <c:pageMargins b="0.75000000000000078" l="0.70000000000000062" r="0.70000000000000062" t="0.75000000000000078"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xVal>
            <c:numRef>
              <c:f>'Rev D Silicon Values'!$Q$4:$Q$9</c:f>
              <c:numCache>
                <c:formatCode>0</c:formatCode>
                <c:ptCount val="6"/>
                <c:pt idx="0">
                  <c:v>0</c:v>
                </c:pt>
                <c:pt idx="1">
                  <c:v>1</c:v>
                </c:pt>
                <c:pt idx="2">
                  <c:v>2</c:v>
                </c:pt>
                <c:pt idx="3">
                  <c:v>4</c:v>
                </c:pt>
                <c:pt idx="4">
                  <c:v>8</c:v>
                </c:pt>
                <c:pt idx="5">
                  <c:v>16</c:v>
                </c:pt>
              </c:numCache>
            </c:numRef>
          </c:xVal>
          <c:yVal>
            <c:numRef>
              <c:f>'Rev D Silicon Values'!$R$4:$R$9</c:f>
              <c:numCache>
                <c:formatCode>General</c:formatCode>
                <c:ptCount val="6"/>
                <c:pt idx="0">
                  <c:v>0</c:v>
                </c:pt>
                <c:pt idx="1">
                  <c:v>5.25</c:v>
                </c:pt>
                <c:pt idx="2">
                  <c:v>10.25</c:v>
                </c:pt>
                <c:pt idx="3">
                  <c:v>20.5</c:v>
                </c:pt>
                <c:pt idx="4">
                  <c:v>41</c:v>
                </c:pt>
                <c:pt idx="5">
                  <c:v>84</c:v>
                </c:pt>
              </c:numCache>
            </c:numRef>
          </c:yVal>
          <c:smooth val="1"/>
        </c:ser>
        <c:dLbls>
          <c:showLegendKey val="0"/>
          <c:showVal val="0"/>
          <c:showCatName val="0"/>
          <c:showSerName val="0"/>
          <c:showPercent val="0"/>
          <c:showBubbleSize val="0"/>
        </c:dLbls>
        <c:axId val="284677704"/>
        <c:axId val="284678096"/>
      </c:scatterChart>
      <c:valAx>
        <c:axId val="284677704"/>
        <c:scaling>
          <c:orientation val="minMax"/>
          <c:max val="16"/>
        </c:scaling>
        <c:delete val="0"/>
        <c:axPos val="b"/>
        <c:numFmt formatCode="0" sourceLinked="1"/>
        <c:majorTickMark val="out"/>
        <c:minorTickMark val="none"/>
        <c:tickLblPos val="nextTo"/>
        <c:crossAx val="284678096"/>
        <c:crosses val="autoZero"/>
        <c:crossBetween val="midCat"/>
      </c:valAx>
      <c:valAx>
        <c:axId val="284678096"/>
        <c:scaling>
          <c:orientation val="minMax"/>
        </c:scaling>
        <c:delete val="0"/>
        <c:axPos val="l"/>
        <c:majorGridlines/>
        <c:numFmt formatCode="General" sourceLinked="1"/>
        <c:majorTickMark val="out"/>
        <c:minorTickMark val="none"/>
        <c:tickLblPos val="nextTo"/>
        <c:crossAx val="284677704"/>
        <c:crosses val="autoZero"/>
        <c:crossBetween val="midCat"/>
      </c:valAx>
    </c:plotArea>
    <c:plotVisOnly val="1"/>
    <c:dispBlanksAs val="gap"/>
    <c:showDLblsOverMax val="0"/>
  </c:chart>
  <c:printSettings>
    <c:headerFooter/>
    <c:pageMargins b="0.750000000000001" l="0.70000000000000062" r="0.70000000000000062" t="0.75000000000000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xVal>
            <c:numRef>
              <c:f>'Rev D Silicon Values'!$W$4:$W$9</c:f>
              <c:numCache>
                <c:formatCode>0</c:formatCode>
                <c:ptCount val="6"/>
                <c:pt idx="0">
                  <c:v>0</c:v>
                </c:pt>
                <c:pt idx="1">
                  <c:v>1</c:v>
                </c:pt>
                <c:pt idx="2">
                  <c:v>2</c:v>
                </c:pt>
                <c:pt idx="3">
                  <c:v>4</c:v>
                </c:pt>
                <c:pt idx="4">
                  <c:v>8</c:v>
                </c:pt>
                <c:pt idx="5">
                  <c:v>16</c:v>
                </c:pt>
              </c:numCache>
            </c:numRef>
          </c:xVal>
          <c:yVal>
            <c:numRef>
              <c:f>'Rev D Silicon Values'!$X$4:$X$9</c:f>
              <c:numCache>
                <c:formatCode>General</c:formatCode>
                <c:ptCount val="6"/>
                <c:pt idx="0">
                  <c:v>0</c:v>
                </c:pt>
                <c:pt idx="1">
                  <c:v>6.25</c:v>
                </c:pt>
                <c:pt idx="2">
                  <c:v>13</c:v>
                </c:pt>
                <c:pt idx="3">
                  <c:v>26</c:v>
                </c:pt>
                <c:pt idx="4">
                  <c:v>52</c:v>
                </c:pt>
                <c:pt idx="5">
                  <c:v>104</c:v>
                </c:pt>
              </c:numCache>
            </c:numRef>
          </c:yVal>
          <c:smooth val="1"/>
        </c:ser>
        <c:dLbls>
          <c:showLegendKey val="0"/>
          <c:showVal val="0"/>
          <c:showCatName val="0"/>
          <c:showSerName val="0"/>
          <c:showPercent val="0"/>
          <c:showBubbleSize val="0"/>
        </c:dLbls>
        <c:axId val="284678880"/>
        <c:axId val="284679272"/>
      </c:scatterChart>
      <c:valAx>
        <c:axId val="284678880"/>
        <c:scaling>
          <c:orientation val="minMax"/>
          <c:max val="16"/>
        </c:scaling>
        <c:delete val="0"/>
        <c:axPos val="b"/>
        <c:numFmt formatCode="0" sourceLinked="1"/>
        <c:majorTickMark val="out"/>
        <c:minorTickMark val="none"/>
        <c:tickLblPos val="nextTo"/>
        <c:crossAx val="284679272"/>
        <c:crosses val="autoZero"/>
        <c:crossBetween val="midCat"/>
      </c:valAx>
      <c:valAx>
        <c:axId val="284679272"/>
        <c:scaling>
          <c:orientation val="minMax"/>
        </c:scaling>
        <c:delete val="0"/>
        <c:axPos val="l"/>
        <c:majorGridlines/>
        <c:numFmt formatCode="General" sourceLinked="1"/>
        <c:majorTickMark val="out"/>
        <c:minorTickMark val="none"/>
        <c:tickLblPos val="nextTo"/>
        <c:crossAx val="284678880"/>
        <c:crosses val="autoZero"/>
        <c:crossBetween val="midCat"/>
      </c:valAx>
    </c:plotArea>
    <c:plotVisOnly val="1"/>
    <c:dispBlanksAs val="gap"/>
    <c:showDLblsOverMax val="0"/>
  </c:chart>
  <c:printSettings>
    <c:headerFooter/>
    <c:pageMargins b="0.75000000000000078" l="0.70000000000000062" r="0.70000000000000062" t="0.75000000000000078"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tx>
            <c:v>Mode 1</c:v>
          </c:tx>
          <c:xVal>
            <c:numRef>
              <c:f>'Rev D Silicon Values'!$A$54:$A$59</c:f>
              <c:numCache>
                <c:formatCode>0</c:formatCode>
                <c:ptCount val="6"/>
                <c:pt idx="0">
                  <c:v>0</c:v>
                </c:pt>
                <c:pt idx="1">
                  <c:v>1</c:v>
                </c:pt>
                <c:pt idx="2">
                  <c:v>2</c:v>
                </c:pt>
                <c:pt idx="3">
                  <c:v>4</c:v>
                </c:pt>
                <c:pt idx="4">
                  <c:v>8</c:v>
                </c:pt>
                <c:pt idx="5">
                  <c:v>16</c:v>
                </c:pt>
              </c:numCache>
            </c:numRef>
          </c:xVal>
          <c:yVal>
            <c:numRef>
              <c:f>'Rev D Silicon Values'!$B$54:$B$59</c:f>
              <c:numCache>
                <c:formatCode>General</c:formatCode>
                <c:ptCount val="6"/>
                <c:pt idx="0">
                  <c:v>441</c:v>
                </c:pt>
                <c:pt idx="1">
                  <c:v>490</c:v>
                </c:pt>
                <c:pt idx="2">
                  <c:v>535</c:v>
                </c:pt>
                <c:pt idx="3">
                  <c:v>630</c:v>
                </c:pt>
                <c:pt idx="4">
                  <c:v>830</c:v>
                </c:pt>
                <c:pt idx="5">
                  <c:v>1230</c:v>
                </c:pt>
              </c:numCache>
            </c:numRef>
          </c:yVal>
          <c:smooth val="1"/>
        </c:ser>
        <c:ser>
          <c:idx val="1"/>
          <c:order val="1"/>
          <c:tx>
            <c:v>Mode 2</c:v>
          </c:tx>
          <c:xVal>
            <c:numRef>
              <c:f>'Rev D Silicon Values'!$A$54:$A$59</c:f>
              <c:numCache>
                <c:formatCode>0</c:formatCode>
                <c:ptCount val="6"/>
                <c:pt idx="0">
                  <c:v>0</c:v>
                </c:pt>
                <c:pt idx="1">
                  <c:v>1</c:v>
                </c:pt>
                <c:pt idx="2">
                  <c:v>2</c:v>
                </c:pt>
                <c:pt idx="3">
                  <c:v>4</c:v>
                </c:pt>
                <c:pt idx="4">
                  <c:v>8</c:v>
                </c:pt>
                <c:pt idx="5">
                  <c:v>16</c:v>
                </c:pt>
              </c:numCache>
            </c:numRef>
          </c:xVal>
          <c:yVal>
            <c:numRef>
              <c:f>'Rev D Silicon Values'!$C$54:$C$59</c:f>
              <c:numCache>
                <c:formatCode>General</c:formatCode>
                <c:ptCount val="6"/>
                <c:pt idx="0">
                  <c:v>415</c:v>
                </c:pt>
                <c:pt idx="1">
                  <c:v>470</c:v>
                </c:pt>
                <c:pt idx="2">
                  <c:v>531</c:v>
                </c:pt>
                <c:pt idx="3">
                  <c:v>654</c:v>
                </c:pt>
                <c:pt idx="4">
                  <c:v>899</c:v>
                </c:pt>
                <c:pt idx="5">
                  <c:v>1400</c:v>
                </c:pt>
              </c:numCache>
            </c:numRef>
          </c:yVal>
          <c:smooth val="1"/>
        </c:ser>
        <c:ser>
          <c:idx val="2"/>
          <c:order val="2"/>
          <c:tx>
            <c:v>Mode 3</c:v>
          </c:tx>
          <c:xVal>
            <c:numRef>
              <c:f>'Rev D Silicon Values'!$A$54:$A$59</c:f>
              <c:numCache>
                <c:formatCode>0</c:formatCode>
                <c:ptCount val="6"/>
                <c:pt idx="0">
                  <c:v>0</c:v>
                </c:pt>
                <c:pt idx="1">
                  <c:v>1</c:v>
                </c:pt>
                <c:pt idx="2">
                  <c:v>2</c:v>
                </c:pt>
                <c:pt idx="3">
                  <c:v>4</c:v>
                </c:pt>
                <c:pt idx="4">
                  <c:v>8</c:v>
                </c:pt>
                <c:pt idx="5">
                  <c:v>16</c:v>
                </c:pt>
              </c:numCache>
            </c:numRef>
          </c:xVal>
          <c:yVal>
            <c:numRef>
              <c:f>'Rev D Silicon Values'!$D$54:$D$59</c:f>
              <c:numCache>
                <c:formatCode>General</c:formatCode>
                <c:ptCount val="6"/>
                <c:pt idx="0">
                  <c:v>409</c:v>
                </c:pt>
                <c:pt idx="1">
                  <c:v>425</c:v>
                </c:pt>
                <c:pt idx="2">
                  <c:v>441</c:v>
                </c:pt>
                <c:pt idx="3">
                  <c:v>473</c:v>
                </c:pt>
                <c:pt idx="4">
                  <c:v>537</c:v>
                </c:pt>
                <c:pt idx="5">
                  <c:v>680</c:v>
                </c:pt>
              </c:numCache>
            </c:numRef>
          </c:yVal>
          <c:smooth val="1"/>
        </c:ser>
        <c:dLbls>
          <c:showLegendKey val="0"/>
          <c:showVal val="0"/>
          <c:showCatName val="0"/>
          <c:showSerName val="0"/>
          <c:showPercent val="0"/>
          <c:showBubbleSize val="0"/>
        </c:dLbls>
        <c:axId val="284680056"/>
        <c:axId val="284680448"/>
      </c:scatterChart>
      <c:valAx>
        <c:axId val="284680056"/>
        <c:scaling>
          <c:orientation val="minMax"/>
          <c:max val="16"/>
          <c:min val="0"/>
        </c:scaling>
        <c:delete val="0"/>
        <c:axPos val="b"/>
        <c:numFmt formatCode="0" sourceLinked="1"/>
        <c:majorTickMark val="out"/>
        <c:minorTickMark val="none"/>
        <c:tickLblPos val="nextTo"/>
        <c:crossAx val="284680448"/>
        <c:crosses val="autoZero"/>
        <c:crossBetween val="midCat"/>
        <c:majorUnit val="4"/>
      </c:valAx>
      <c:valAx>
        <c:axId val="284680448"/>
        <c:scaling>
          <c:orientation val="minMax"/>
          <c:max val="1600"/>
        </c:scaling>
        <c:delete val="0"/>
        <c:axPos val="l"/>
        <c:majorGridlines/>
        <c:numFmt formatCode="General" sourceLinked="1"/>
        <c:majorTickMark val="out"/>
        <c:minorTickMark val="none"/>
        <c:tickLblPos val="nextTo"/>
        <c:crossAx val="284680056"/>
        <c:crosses val="autoZero"/>
        <c:crossBetween val="midCat"/>
        <c:majorUnit val="400"/>
      </c:valAx>
    </c:plotArea>
    <c:legend>
      <c:legendPos val="r"/>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tx>
            <c:v>Mode1</c:v>
          </c:tx>
          <c:xVal>
            <c:numRef>
              <c:f>'Rev D Silicon Values'!$A$61:$A$65</c:f>
              <c:numCache>
                <c:formatCode>0</c:formatCode>
                <c:ptCount val="5"/>
                <c:pt idx="0">
                  <c:v>0</c:v>
                </c:pt>
                <c:pt idx="1">
                  <c:v>1</c:v>
                </c:pt>
                <c:pt idx="2">
                  <c:v>2</c:v>
                </c:pt>
                <c:pt idx="3">
                  <c:v>4</c:v>
                </c:pt>
                <c:pt idx="4">
                  <c:v>8</c:v>
                </c:pt>
              </c:numCache>
            </c:numRef>
          </c:xVal>
          <c:yVal>
            <c:numRef>
              <c:f>'Rev D Silicon Values'!$B$61:$B$65</c:f>
              <c:numCache>
                <c:formatCode>General</c:formatCode>
                <c:ptCount val="5"/>
                <c:pt idx="0">
                  <c:v>359</c:v>
                </c:pt>
                <c:pt idx="1">
                  <c:v>405</c:v>
                </c:pt>
                <c:pt idx="2">
                  <c:v>455</c:v>
                </c:pt>
                <c:pt idx="3">
                  <c:v>550</c:v>
                </c:pt>
                <c:pt idx="4">
                  <c:v>750</c:v>
                </c:pt>
              </c:numCache>
            </c:numRef>
          </c:yVal>
          <c:smooth val="1"/>
        </c:ser>
        <c:ser>
          <c:idx val="1"/>
          <c:order val="1"/>
          <c:tx>
            <c:v>Mode 2</c:v>
          </c:tx>
          <c:xVal>
            <c:numRef>
              <c:f>'Rev D Silicon Values'!$A$61:$A$65</c:f>
              <c:numCache>
                <c:formatCode>0</c:formatCode>
                <c:ptCount val="5"/>
                <c:pt idx="0">
                  <c:v>0</c:v>
                </c:pt>
                <c:pt idx="1">
                  <c:v>1</c:v>
                </c:pt>
                <c:pt idx="2">
                  <c:v>2</c:v>
                </c:pt>
                <c:pt idx="3">
                  <c:v>4</c:v>
                </c:pt>
                <c:pt idx="4">
                  <c:v>8</c:v>
                </c:pt>
              </c:numCache>
            </c:numRef>
          </c:xVal>
          <c:yVal>
            <c:numRef>
              <c:f>'Rev D Silicon Values'!$C$61:$C$65</c:f>
              <c:numCache>
                <c:formatCode>General</c:formatCode>
                <c:ptCount val="5"/>
                <c:pt idx="0">
                  <c:v>345</c:v>
                </c:pt>
                <c:pt idx="1">
                  <c:v>403</c:v>
                </c:pt>
                <c:pt idx="2">
                  <c:v>464</c:v>
                </c:pt>
                <c:pt idx="3">
                  <c:v>587</c:v>
                </c:pt>
                <c:pt idx="4">
                  <c:v>838</c:v>
                </c:pt>
              </c:numCache>
            </c:numRef>
          </c:yVal>
          <c:smooth val="1"/>
        </c:ser>
        <c:ser>
          <c:idx val="2"/>
          <c:order val="2"/>
          <c:tx>
            <c:v>Mode 3</c:v>
          </c:tx>
          <c:xVal>
            <c:numRef>
              <c:f>'Rev D Silicon Values'!$A$61:$A$65</c:f>
              <c:numCache>
                <c:formatCode>0</c:formatCode>
                <c:ptCount val="5"/>
                <c:pt idx="0">
                  <c:v>0</c:v>
                </c:pt>
                <c:pt idx="1">
                  <c:v>1</c:v>
                </c:pt>
                <c:pt idx="2">
                  <c:v>2</c:v>
                </c:pt>
                <c:pt idx="3">
                  <c:v>4</c:v>
                </c:pt>
                <c:pt idx="4">
                  <c:v>8</c:v>
                </c:pt>
              </c:numCache>
            </c:numRef>
          </c:xVal>
          <c:yVal>
            <c:numRef>
              <c:f>'Rev D Silicon Values'!$D$61:$D$65</c:f>
              <c:numCache>
                <c:formatCode>General</c:formatCode>
                <c:ptCount val="5"/>
                <c:pt idx="0">
                  <c:v>342</c:v>
                </c:pt>
                <c:pt idx="1">
                  <c:v>358</c:v>
                </c:pt>
                <c:pt idx="2">
                  <c:v>375</c:v>
                </c:pt>
                <c:pt idx="3">
                  <c:v>406</c:v>
                </c:pt>
                <c:pt idx="4">
                  <c:v>476</c:v>
                </c:pt>
              </c:numCache>
            </c:numRef>
          </c:yVal>
          <c:smooth val="1"/>
        </c:ser>
        <c:dLbls>
          <c:showLegendKey val="0"/>
          <c:showVal val="0"/>
          <c:showCatName val="0"/>
          <c:showSerName val="0"/>
          <c:showPercent val="0"/>
          <c:showBubbleSize val="0"/>
        </c:dLbls>
        <c:axId val="323726256"/>
        <c:axId val="323726648"/>
      </c:scatterChart>
      <c:valAx>
        <c:axId val="323726256"/>
        <c:scaling>
          <c:orientation val="minMax"/>
          <c:max val="8"/>
        </c:scaling>
        <c:delete val="0"/>
        <c:axPos val="b"/>
        <c:numFmt formatCode="0" sourceLinked="1"/>
        <c:majorTickMark val="out"/>
        <c:minorTickMark val="none"/>
        <c:tickLblPos val="nextTo"/>
        <c:crossAx val="323726648"/>
        <c:crosses val="autoZero"/>
        <c:crossBetween val="midCat"/>
        <c:majorUnit val="2"/>
      </c:valAx>
      <c:valAx>
        <c:axId val="323726648"/>
        <c:scaling>
          <c:orientation val="minMax"/>
          <c:max val="900"/>
        </c:scaling>
        <c:delete val="0"/>
        <c:axPos val="l"/>
        <c:majorGridlines/>
        <c:numFmt formatCode="General" sourceLinked="1"/>
        <c:majorTickMark val="out"/>
        <c:minorTickMark val="none"/>
        <c:tickLblPos val="nextTo"/>
        <c:crossAx val="323726256"/>
        <c:crosses val="autoZero"/>
        <c:crossBetween val="midCat"/>
        <c:majorUnit val="300"/>
      </c:valAx>
    </c:plotArea>
    <c:legend>
      <c:legendPos val="r"/>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1.emf"/><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 Id="rId9"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0</xdr:rowOff>
    </xdr:from>
    <xdr:to>
      <xdr:col>0</xdr:col>
      <xdr:colOff>2114550</xdr:colOff>
      <xdr:row>2</xdr:row>
      <xdr:rowOff>142875</xdr:rowOff>
    </xdr:to>
    <xdr:pic>
      <xdr:nvPicPr>
        <xdr:cNvPr id="2" name="Picture 44" descr="adilogo4"/>
        <xdr:cNvPicPr>
          <a:picLocks noChangeAspect="1" noChangeArrowheads="1"/>
        </xdr:cNvPicPr>
      </xdr:nvPicPr>
      <xdr:blipFill>
        <a:blip xmlns:r="http://schemas.openxmlformats.org/officeDocument/2006/relationships" r:embed="rId1" cstate="print"/>
        <a:srcRect/>
        <a:stretch>
          <a:fillRect/>
        </a:stretch>
      </xdr:blipFill>
      <xdr:spPr bwMode="auto">
        <a:xfrm>
          <a:off x="85725" y="0"/>
          <a:ext cx="2028825" cy="571500"/>
        </a:xfrm>
        <a:prstGeom prst="rect">
          <a:avLst/>
        </a:prstGeom>
        <a:noFill/>
        <a:ln w="9525">
          <a:noFill/>
          <a:miter lim="800000"/>
          <a:headEnd/>
          <a:tailEnd/>
        </a:ln>
      </xdr:spPr>
    </xdr:pic>
    <xdr:clientData/>
  </xdr:twoCellAnchor>
  <xdr:twoCellAnchor>
    <xdr:from>
      <xdr:col>5</xdr:col>
      <xdr:colOff>258535</xdr:colOff>
      <xdr:row>11</xdr:row>
      <xdr:rowOff>56029</xdr:rowOff>
    </xdr:from>
    <xdr:to>
      <xdr:col>13</xdr:col>
      <xdr:colOff>571500</xdr:colOff>
      <xdr:row>28</xdr:row>
      <xdr:rowOff>108858</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593910</xdr:colOff>
      <xdr:row>14</xdr:row>
      <xdr:rowOff>134470</xdr:rowOff>
    </xdr:from>
    <xdr:to>
      <xdr:col>15</xdr:col>
      <xdr:colOff>324969</xdr:colOff>
      <xdr:row>29</xdr:row>
      <xdr:rowOff>22411</xdr:rowOff>
    </xdr:to>
    <xdr:graphicFrame macro="">
      <xdr:nvGraphicFramePr>
        <xdr:cNvPr id="14" name="Chart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560294</xdr:colOff>
      <xdr:row>9</xdr:row>
      <xdr:rowOff>33618</xdr:rowOff>
    </xdr:from>
    <xdr:to>
      <xdr:col>14</xdr:col>
      <xdr:colOff>100853</xdr:colOff>
      <xdr:row>23</xdr:row>
      <xdr:rowOff>112059</xdr:rowOff>
    </xdr:to>
    <xdr:graphicFrame macro="">
      <xdr:nvGraphicFramePr>
        <xdr:cNvPr id="15" name="Chart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268941</xdr:colOff>
      <xdr:row>15</xdr:row>
      <xdr:rowOff>56030</xdr:rowOff>
    </xdr:from>
    <xdr:to>
      <xdr:col>19</xdr:col>
      <xdr:colOff>0</xdr:colOff>
      <xdr:row>29</xdr:row>
      <xdr:rowOff>134471</xdr:rowOff>
    </xdr:to>
    <xdr:graphicFrame macro="">
      <xdr:nvGraphicFramePr>
        <xdr:cNvPr id="16" name="Chart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224116</xdr:colOff>
      <xdr:row>20</xdr:row>
      <xdr:rowOff>89648</xdr:rowOff>
    </xdr:from>
    <xdr:to>
      <xdr:col>17</xdr:col>
      <xdr:colOff>560293</xdr:colOff>
      <xdr:row>34</xdr:row>
      <xdr:rowOff>156883</xdr:rowOff>
    </xdr:to>
    <xdr:graphicFrame macro="">
      <xdr:nvGraphicFramePr>
        <xdr:cNvPr id="17" name="Chart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381000</xdr:colOff>
      <xdr:row>9</xdr:row>
      <xdr:rowOff>1</xdr:rowOff>
    </xdr:from>
    <xdr:to>
      <xdr:col>23</xdr:col>
      <xdr:colOff>112059</xdr:colOff>
      <xdr:row>23</xdr:row>
      <xdr:rowOff>78442</xdr:rowOff>
    </xdr:to>
    <xdr:graphicFrame macro="">
      <xdr:nvGraphicFramePr>
        <xdr:cNvPr id="18" name="Chart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2498911</xdr:colOff>
      <xdr:row>66</xdr:row>
      <xdr:rowOff>78441</xdr:rowOff>
    </xdr:from>
    <xdr:to>
      <xdr:col>4</xdr:col>
      <xdr:colOff>1355911</xdr:colOff>
      <xdr:row>82</xdr:row>
      <xdr:rowOff>56030</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2297206</xdr:colOff>
      <xdr:row>70</xdr:row>
      <xdr:rowOff>67236</xdr:rowOff>
    </xdr:from>
    <xdr:to>
      <xdr:col>2</xdr:col>
      <xdr:colOff>2846294</xdr:colOff>
      <xdr:row>87</xdr:row>
      <xdr:rowOff>168089</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0.40741</cdr:x>
      <cdr:y>0.88235</cdr:y>
    </cdr:from>
    <cdr:to>
      <cdr:x>0.51877</cdr:x>
      <cdr:y>0.97138</cdr:y>
    </cdr:to>
    <cdr:sp macro="" textlink="">
      <cdr:nvSpPr>
        <cdr:cNvPr id="2" name="TextBox 1"/>
        <cdr:cNvSpPr txBox="1"/>
      </cdr:nvSpPr>
      <cdr:spPr>
        <a:xfrm xmlns:a="http://schemas.openxmlformats.org/drawingml/2006/main">
          <a:off x="2049877" y="2665398"/>
          <a:ext cx="560294" cy="26894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MHz</a:t>
          </a:r>
        </a:p>
        <a:p xmlns:a="http://schemas.openxmlformats.org/drawingml/2006/main">
          <a:endParaRPr lang="en-US" sz="1100"/>
        </a:p>
      </cdr:txBody>
    </cdr:sp>
  </cdr:relSizeAnchor>
  <cdr:relSizeAnchor xmlns:cdr="http://schemas.openxmlformats.org/drawingml/2006/chartDrawing">
    <cdr:from>
      <cdr:x>0</cdr:x>
      <cdr:y>0.06469</cdr:y>
    </cdr:from>
    <cdr:to>
      <cdr:x>0.17742</cdr:x>
      <cdr:y>0.34251</cdr:y>
    </cdr:to>
    <cdr:sp macro="" textlink="">
      <cdr:nvSpPr>
        <cdr:cNvPr id="3" name="TextBox 2"/>
        <cdr:cNvSpPr txBox="1"/>
      </cdr:nvSpPr>
      <cdr:spPr>
        <a:xfrm xmlns:a="http://schemas.openxmlformats.org/drawingml/2006/main">
          <a:off x="0" y="212911"/>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200" b="1"/>
            <a:t>Idd in mA</a:t>
          </a:r>
        </a:p>
      </cdr:txBody>
    </cdr:sp>
  </cdr:relSizeAnchor>
</c:userShapes>
</file>

<file path=xl/drawings/drawing3.xml><?xml version="1.0" encoding="utf-8"?>
<c:userShapes xmlns:c="http://schemas.openxmlformats.org/drawingml/2006/chart">
  <cdr:relSizeAnchor xmlns:cdr="http://schemas.openxmlformats.org/drawingml/2006/chartDrawing">
    <cdr:from>
      <cdr:x>0.42892</cdr:x>
      <cdr:y>0.8898</cdr:y>
    </cdr:from>
    <cdr:to>
      <cdr:x>0.62892</cdr:x>
      <cdr:y>1</cdr:y>
    </cdr:to>
    <cdr:sp macro="" textlink="">
      <cdr:nvSpPr>
        <cdr:cNvPr id="2" name="TextBox 1"/>
        <cdr:cNvSpPr txBox="1"/>
      </cdr:nvSpPr>
      <cdr:spPr>
        <a:xfrm xmlns:a="http://schemas.openxmlformats.org/drawingml/2006/main">
          <a:off x="1961030" y="2442881"/>
          <a:ext cx="914400" cy="30255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b="1"/>
            <a:t>MHz</a:t>
          </a:r>
        </a:p>
      </cdr:txBody>
    </cdr:sp>
  </cdr:relSizeAnchor>
  <cdr:relSizeAnchor xmlns:cdr="http://schemas.openxmlformats.org/drawingml/2006/chartDrawing">
    <cdr:from>
      <cdr:x>0.03431</cdr:x>
      <cdr:y>0.07347</cdr:y>
    </cdr:from>
    <cdr:to>
      <cdr:x>0.23431</cdr:x>
      <cdr:y>0.20816</cdr:y>
    </cdr:to>
    <cdr:sp macro="" textlink="">
      <cdr:nvSpPr>
        <cdr:cNvPr id="3" name="TextBox 2"/>
        <cdr:cNvSpPr txBox="1"/>
      </cdr:nvSpPr>
      <cdr:spPr>
        <a:xfrm xmlns:a="http://schemas.openxmlformats.org/drawingml/2006/main">
          <a:off x="156883" y="201706"/>
          <a:ext cx="914400" cy="36979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200" b="1"/>
            <a:t>IDD in mA</a:t>
          </a:r>
        </a:p>
      </cdr:txBody>
    </cdr:sp>
  </cdr:relSizeAnchor>
</c:userShapes>
</file>

<file path=xl/drawings/drawing4.xml><?xml version="1.0" encoding="utf-8"?>
<c:userShapes xmlns:c="http://schemas.openxmlformats.org/drawingml/2006/chart">
  <cdr:relSizeAnchor xmlns:cdr="http://schemas.openxmlformats.org/drawingml/2006/chartDrawing">
    <cdr:from>
      <cdr:x>0.43137</cdr:x>
      <cdr:y>0.86286</cdr:y>
    </cdr:from>
    <cdr:to>
      <cdr:x>0.55392</cdr:x>
      <cdr:y>1</cdr:y>
    </cdr:to>
    <cdr:sp macro="" textlink="">
      <cdr:nvSpPr>
        <cdr:cNvPr id="2" name="TextBox 1"/>
        <cdr:cNvSpPr txBox="1"/>
      </cdr:nvSpPr>
      <cdr:spPr>
        <a:xfrm xmlns:a="http://schemas.openxmlformats.org/drawingml/2006/main">
          <a:off x="1972235" y="2424953"/>
          <a:ext cx="560294" cy="37651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200" b="1"/>
            <a:t>MHz</a:t>
          </a:r>
        </a:p>
      </cdr:txBody>
    </cdr:sp>
  </cdr:relSizeAnchor>
  <cdr:relSizeAnchor xmlns:cdr="http://schemas.openxmlformats.org/drawingml/2006/chartDrawing">
    <cdr:from>
      <cdr:x>0.00735</cdr:x>
      <cdr:y>0.06531</cdr:y>
    </cdr:from>
    <cdr:to>
      <cdr:x>0.26471</cdr:x>
      <cdr:y>0.20245</cdr:y>
    </cdr:to>
    <cdr:sp macro="" textlink="">
      <cdr:nvSpPr>
        <cdr:cNvPr id="3" name="TextBox 1"/>
        <cdr:cNvSpPr txBox="1"/>
      </cdr:nvSpPr>
      <cdr:spPr>
        <a:xfrm xmlns:a="http://schemas.openxmlformats.org/drawingml/2006/main">
          <a:off x="33617" y="179294"/>
          <a:ext cx="1176618" cy="37651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200" b="1"/>
            <a:t>UART IDD in uA</a:t>
          </a:r>
        </a:p>
      </cdr:txBody>
    </cdr:sp>
  </cdr:relSizeAnchor>
</c:userShapes>
</file>

<file path=xl/drawings/drawing5.xml><?xml version="1.0" encoding="utf-8"?>
<c:userShapes xmlns:c="http://schemas.openxmlformats.org/drawingml/2006/chart">
  <cdr:relSizeAnchor xmlns:cdr="http://schemas.openxmlformats.org/drawingml/2006/chartDrawing">
    <cdr:from>
      <cdr:x>0.08333</cdr:x>
      <cdr:y>0.05306</cdr:y>
    </cdr:from>
    <cdr:to>
      <cdr:x>0.34069</cdr:x>
      <cdr:y>0.1902</cdr:y>
    </cdr:to>
    <cdr:sp macro="" textlink="">
      <cdr:nvSpPr>
        <cdr:cNvPr id="2" name="TextBox 1"/>
        <cdr:cNvSpPr txBox="1"/>
      </cdr:nvSpPr>
      <cdr:spPr>
        <a:xfrm xmlns:a="http://schemas.openxmlformats.org/drawingml/2006/main">
          <a:off x="381000" y="145677"/>
          <a:ext cx="1176618" cy="37651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200" b="1"/>
            <a:t>SPI IDD in uA</a:t>
          </a:r>
        </a:p>
      </cdr:txBody>
    </cdr:sp>
  </cdr:relSizeAnchor>
  <cdr:relSizeAnchor xmlns:cdr="http://schemas.openxmlformats.org/drawingml/2006/chartDrawing">
    <cdr:from>
      <cdr:x>0.41912</cdr:x>
      <cdr:y>0.86286</cdr:y>
    </cdr:from>
    <cdr:to>
      <cdr:x>0.54167</cdr:x>
      <cdr:y>1</cdr:y>
    </cdr:to>
    <cdr:sp macro="" textlink="">
      <cdr:nvSpPr>
        <cdr:cNvPr id="3" name="TextBox 1"/>
        <cdr:cNvSpPr txBox="1"/>
      </cdr:nvSpPr>
      <cdr:spPr>
        <a:xfrm xmlns:a="http://schemas.openxmlformats.org/drawingml/2006/main">
          <a:off x="1916205" y="2391336"/>
          <a:ext cx="560294" cy="37651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200" b="1"/>
            <a:t>MHz</a:t>
          </a:r>
        </a:p>
      </cdr:txBody>
    </cdr:sp>
  </cdr:relSizeAnchor>
</c:userShapes>
</file>

<file path=xl/drawings/drawing6.xml><?xml version="1.0" encoding="utf-8"?>
<c:userShapes xmlns:c="http://schemas.openxmlformats.org/drawingml/2006/chart">
  <cdr:relSizeAnchor xmlns:cdr="http://schemas.openxmlformats.org/drawingml/2006/chartDrawing">
    <cdr:from>
      <cdr:x>0.08333</cdr:x>
      <cdr:y>0.05306</cdr:y>
    </cdr:from>
    <cdr:to>
      <cdr:x>0.34069</cdr:x>
      <cdr:y>0.1902</cdr:y>
    </cdr:to>
    <cdr:sp macro="" textlink="">
      <cdr:nvSpPr>
        <cdr:cNvPr id="2" name="TextBox 1"/>
        <cdr:cNvSpPr txBox="1"/>
      </cdr:nvSpPr>
      <cdr:spPr>
        <a:xfrm xmlns:a="http://schemas.openxmlformats.org/drawingml/2006/main">
          <a:off x="381000" y="145677"/>
          <a:ext cx="1176618" cy="37651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200" b="1"/>
            <a:t>I2C IDD in uA</a:t>
          </a:r>
        </a:p>
      </cdr:txBody>
    </cdr:sp>
  </cdr:relSizeAnchor>
  <cdr:relSizeAnchor xmlns:cdr="http://schemas.openxmlformats.org/drawingml/2006/chartDrawing">
    <cdr:from>
      <cdr:x>0.41912</cdr:x>
      <cdr:y>0.86286</cdr:y>
    </cdr:from>
    <cdr:to>
      <cdr:x>0.54167</cdr:x>
      <cdr:y>1</cdr:y>
    </cdr:to>
    <cdr:sp macro="" textlink="">
      <cdr:nvSpPr>
        <cdr:cNvPr id="3" name="TextBox 1"/>
        <cdr:cNvSpPr txBox="1"/>
      </cdr:nvSpPr>
      <cdr:spPr>
        <a:xfrm xmlns:a="http://schemas.openxmlformats.org/drawingml/2006/main">
          <a:off x="1916205" y="2391336"/>
          <a:ext cx="560294" cy="37651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200" b="1"/>
            <a:t>MHz</a:t>
          </a:r>
        </a:p>
      </cdr:txBody>
    </cdr:sp>
  </cdr:relSizeAnchor>
  <cdr:relSizeAnchor xmlns:cdr="http://schemas.openxmlformats.org/drawingml/2006/chartDrawing">
    <cdr:from>
      <cdr:x>0</cdr:x>
      <cdr:y>0</cdr:y>
    </cdr:from>
    <cdr:to>
      <cdr:x>0.25735</cdr:x>
      <cdr:y>0.13714</cdr:y>
    </cdr:to>
    <cdr:sp macro="" textlink="">
      <cdr:nvSpPr>
        <cdr:cNvPr id="4" name="TextBox 1"/>
        <cdr:cNvSpPr txBox="1"/>
      </cdr:nvSpPr>
      <cdr:spPr>
        <a:xfrm xmlns:a="http://schemas.openxmlformats.org/drawingml/2006/main">
          <a:off x="0" y="0"/>
          <a:ext cx="1176618" cy="37651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200" b="1"/>
            <a:t>SPI IDD in uA</a:t>
          </a:r>
        </a:p>
      </cdr:txBody>
    </cdr:sp>
  </cdr:relSizeAnchor>
</c:userShapes>
</file>

<file path=xl/drawings/drawing7.xml><?xml version="1.0" encoding="utf-8"?>
<c:userShapes xmlns:c="http://schemas.openxmlformats.org/drawingml/2006/chart">
  <cdr:relSizeAnchor xmlns:cdr="http://schemas.openxmlformats.org/drawingml/2006/chartDrawing">
    <cdr:from>
      <cdr:x>0.42157</cdr:x>
      <cdr:y>0.86286</cdr:y>
    </cdr:from>
    <cdr:to>
      <cdr:x>0.54412</cdr:x>
      <cdr:y>1</cdr:y>
    </cdr:to>
    <cdr:sp macro="" textlink="">
      <cdr:nvSpPr>
        <cdr:cNvPr id="2" name="TextBox 1"/>
        <cdr:cNvSpPr txBox="1"/>
      </cdr:nvSpPr>
      <cdr:spPr>
        <a:xfrm xmlns:a="http://schemas.openxmlformats.org/drawingml/2006/main">
          <a:off x="1927411" y="2409264"/>
          <a:ext cx="560294" cy="37651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200" b="1"/>
            <a:t>MHz</a:t>
          </a:r>
        </a:p>
      </cdr:txBody>
    </cdr:sp>
  </cdr:relSizeAnchor>
  <cdr:relSizeAnchor xmlns:cdr="http://schemas.openxmlformats.org/drawingml/2006/chartDrawing">
    <cdr:from>
      <cdr:x>0</cdr:x>
      <cdr:y>0.04898</cdr:y>
    </cdr:from>
    <cdr:to>
      <cdr:x>0.25735</cdr:x>
      <cdr:y>0.18612</cdr:y>
    </cdr:to>
    <cdr:sp macro="" textlink="">
      <cdr:nvSpPr>
        <cdr:cNvPr id="4" name="TextBox 1"/>
        <cdr:cNvSpPr txBox="1"/>
      </cdr:nvSpPr>
      <cdr:spPr>
        <a:xfrm xmlns:a="http://schemas.openxmlformats.org/drawingml/2006/main">
          <a:off x="0" y="134471"/>
          <a:ext cx="1176618" cy="37651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200" b="1"/>
            <a:t>PWM IDD in uA</a:t>
          </a:r>
        </a:p>
      </cdr:txBody>
    </cdr:sp>
  </cdr:relSizeAnchor>
</c:userShapes>
</file>

<file path=xl/drawings/drawing8.xml><?xml version="1.0" encoding="utf-8"?>
<c:userShapes xmlns:c="http://schemas.openxmlformats.org/drawingml/2006/chart">
  <cdr:relSizeAnchor xmlns:cdr="http://schemas.openxmlformats.org/drawingml/2006/chartDrawing">
    <cdr:from>
      <cdr:x>0.48019</cdr:x>
      <cdr:y>0.88148</cdr:y>
    </cdr:from>
    <cdr:to>
      <cdr:x>0.6704</cdr:x>
      <cdr:y>0.98889</cdr:y>
    </cdr:to>
    <cdr:sp macro="" textlink="">
      <cdr:nvSpPr>
        <cdr:cNvPr id="2" name="TextBox 1"/>
        <cdr:cNvSpPr txBox="1"/>
      </cdr:nvSpPr>
      <cdr:spPr>
        <a:xfrm xmlns:a="http://schemas.openxmlformats.org/drawingml/2006/main">
          <a:off x="2308412" y="2666999"/>
          <a:ext cx="914400" cy="3249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200"/>
            <a:t>MHz</a:t>
          </a:r>
        </a:p>
      </cdr:txBody>
    </cdr:sp>
  </cdr:relSizeAnchor>
  <cdr:relSizeAnchor xmlns:cdr="http://schemas.openxmlformats.org/drawingml/2006/chartDrawing">
    <cdr:from>
      <cdr:x>0.02098</cdr:x>
      <cdr:y>0.10741</cdr:y>
    </cdr:from>
    <cdr:to>
      <cdr:x>0.21119</cdr:x>
      <cdr:y>0.40963</cdr:y>
    </cdr:to>
    <cdr:sp macro="" textlink="">
      <cdr:nvSpPr>
        <cdr:cNvPr id="3" name="TextBox 2"/>
        <cdr:cNvSpPr txBox="1"/>
      </cdr:nvSpPr>
      <cdr:spPr>
        <a:xfrm xmlns:a="http://schemas.openxmlformats.org/drawingml/2006/main">
          <a:off x="100853" y="324971"/>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200" b="1"/>
            <a:t>Idd in uA</a:t>
          </a:r>
        </a:p>
      </cdr:txBody>
    </cdr:sp>
  </cdr:relSizeAnchor>
</c:userShapes>
</file>

<file path=xl/drawings/drawing9.xml><?xml version="1.0" encoding="utf-8"?>
<c:userShapes xmlns:c="http://schemas.openxmlformats.org/drawingml/2006/chart">
  <cdr:relSizeAnchor xmlns:cdr="http://schemas.openxmlformats.org/drawingml/2006/chartDrawing">
    <cdr:from>
      <cdr:x>0.02996</cdr:x>
      <cdr:y>0.07047</cdr:y>
    </cdr:from>
    <cdr:to>
      <cdr:x>0.18277</cdr:x>
      <cdr:y>0.3443</cdr:y>
    </cdr:to>
    <cdr:sp macro="" textlink="">
      <cdr:nvSpPr>
        <cdr:cNvPr id="2" name="TextBox 1"/>
        <cdr:cNvSpPr txBox="1"/>
      </cdr:nvSpPr>
      <cdr:spPr>
        <a:xfrm xmlns:a="http://schemas.openxmlformats.org/drawingml/2006/main">
          <a:off x="179294" y="235324"/>
          <a:ext cx="914400" cy="9144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200" b="1"/>
            <a:t>Idd in uA</a:t>
          </a:r>
        </a:p>
      </cdr:txBody>
    </cdr:sp>
  </cdr:relSizeAnchor>
  <cdr:relSizeAnchor xmlns:cdr="http://schemas.openxmlformats.org/drawingml/2006/chartDrawing">
    <cdr:from>
      <cdr:x>0.49813</cdr:x>
      <cdr:y>0.88591</cdr:y>
    </cdr:from>
    <cdr:to>
      <cdr:x>0.65094</cdr:x>
      <cdr:y>0.98322</cdr:y>
    </cdr:to>
    <cdr:sp macro="" textlink="">
      <cdr:nvSpPr>
        <cdr:cNvPr id="3" name="TextBox 1"/>
        <cdr:cNvSpPr txBox="1"/>
      </cdr:nvSpPr>
      <cdr:spPr>
        <a:xfrm xmlns:a="http://schemas.openxmlformats.org/drawingml/2006/main">
          <a:off x="2980765" y="2958353"/>
          <a:ext cx="914400" cy="32497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200"/>
            <a:t>MHz</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65"/>
  <sheetViews>
    <sheetView tabSelected="1" topLeftCell="B21" zoomScaleNormal="100" workbookViewId="0">
      <selection activeCell="E39" sqref="E39"/>
    </sheetView>
  </sheetViews>
  <sheetFormatPr defaultRowHeight="15"/>
  <cols>
    <col min="1" max="1" width="35.42578125" customWidth="1"/>
    <col min="2" max="2" width="46" customWidth="1"/>
    <col min="3" max="3" width="57.42578125" customWidth="1"/>
    <col min="4" max="4" width="31.7109375" customWidth="1"/>
    <col min="5" max="5" width="33" customWidth="1"/>
    <col min="8" max="8" width="12" customWidth="1"/>
  </cols>
  <sheetData>
    <row r="1" spans="1:24">
      <c r="A1" s="28"/>
      <c r="B1" s="28"/>
      <c r="C1" s="28"/>
    </row>
    <row r="2" spans="1:24">
      <c r="A2" s="28"/>
      <c r="B2" s="29" t="s">
        <v>49</v>
      </c>
      <c r="C2" s="30"/>
      <c r="H2" t="s">
        <v>62</v>
      </c>
      <c r="K2" t="s">
        <v>62</v>
      </c>
      <c r="N2" t="s">
        <v>63</v>
      </c>
      <c r="Q2" t="s">
        <v>64</v>
      </c>
      <c r="T2" t="s">
        <v>10</v>
      </c>
      <c r="W2" t="s">
        <v>5</v>
      </c>
    </row>
    <row r="3" spans="1:24">
      <c r="A3" s="28"/>
      <c r="B3" s="30"/>
      <c r="C3" s="30"/>
    </row>
    <row r="4" spans="1:24">
      <c r="A4" s="6" t="s">
        <v>51</v>
      </c>
      <c r="B4" s="9">
        <v>1</v>
      </c>
      <c r="C4" s="6" t="s">
        <v>55</v>
      </c>
      <c r="D4" s="7">
        <v>0</v>
      </c>
      <c r="H4" s="27">
        <v>0</v>
      </c>
      <c r="I4" s="25">
        <v>0.47</v>
      </c>
      <c r="K4" s="27">
        <v>0</v>
      </c>
      <c r="L4" s="25">
        <v>0.38</v>
      </c>
      <c r="N4" s="27">
        <v>0</v>
      </c>
      <c r="O4">
        <v>0</v>
      </c>
      <c r="Q4" s="27">
        <v>0</v>
      </c>
      <c r="R4">
        <v>0</v>
      </c>
      <c r="T4" s="27">
        <v>0</v>
      </c>
      <c r="U4">
        <v>0</v>
      </c>
      <c r="W4" s="27">
        <v>0</v>
      </c>
      <c r="X4">
        <v>0</v>
      </c>
    </row>
    <row r="5" spans="1:24">
      <c r="A5" s="6" t="s">
        <v>25</v>
      </c>
      <c r="B5" s="9">
        <v>1</v>
      </c>
      <c r="C5" s="6" t="s">
        <v>56</v>
      </c>
      <c r="D5" s="7">
        <v>0</v>
      </c>
      <c r="H5" s="27">
        <v>1</v>
      </c>
      <c r="I5" s="25">
        <v>0.73</v>
      </c>
      <c r="K5" s="27">
        <v>1</v>
      </c>
      <c r="L5" s="25">
        <v>0.65</v>
      </c>
      <c r="N5" s="27">
        <v>1</v>
      </c>
      <c r="O5">
        <v>15</v>
      </c>
      <c r="Q5" s="27">
        <v>1</v>
      </c>
      <c r="R5">
        <v>5.25</v>
      </c>
      <c r="T5" s="27">
        <v>1</v>
      </c>
      <c r="U5">
        <v>5.25</v>
      </c>
      <c r="W5" s="27">
        <v>1</v>
      </c>
      <c r="X5">
        <v>6.25</v>
      </c>
    </row>
    <row r="6" spans="1:24">
      <c r="A6" s="6" t="s">
        <v>16</v>
      </c>
      <c r="B6" s="9">
        <v>1</v>
      </c>
      <c r="C6" s="6" t="s">
        <v>57</v>
      </c>
      <c r="D6" s="22">
        <v>1</v>
      </c>
      <c r="H6" s="27">
        <v>2</v>
      </c>
      <c r="I6" s="25">
        <v>1.02</v>
      </c>
      <c r="K6" s="27">
        <v>2</v>
      </c>
      <c r="L6" s="25">
        <v>0.93</v>
      </c>
      <c r="N6" s="27">
        <v>2</v>
      </c>
      <c r="O6">
        <v>29</v>
      </c>
      <c r="Q6" s="27">
        <v>2</v>
      </c>
      <c r="R6">
        <v>10.25</v>
      </c>
      <c r="T6" s="27">
        <v>2</v>
      </c>
      <c r="U6">
        <v>10.25</v>
      </c>
      <c r="W6" s="27">
        <v>2</v>
      </c>
      <c r="X6">
        <v>13</v>
      </c>
    </row>
    <row r="7" spans="1:24">
      <c r="A7" s="6" t="s">
        <v>17</v>
      </c>
      <c r="B7" s="9">
        <v>1</v>
      </c>
      <c r="C7" s="6"/>
      <c r="H7" s="27">
        <v>4</v>
      </c>
      <c r="I7" s="26">
        <v>1.59</v>
      </c>
      <c r="K7" s="27">
        <v>4</v>
      </c>
      <c r="L7" s="25">
        <v>1.5</v>
      </c>
      <c r="N7" s="27">
        <v>4</v>
      </c>
      <c r="O7">
        <v>58</v>
      </c>
      <c r="Q7" s="27">
        <v>4</v>
      </c>
      <c r="R7">
        <v>20.5</v>
      </c>
      <c r="T7" s="27">
        <v>4</v>
      </c>
      <c r="U7">
        <v>20.5</v>
      </c>
      <c r="W7" s="27">
        <v>4</v>
      </c>
      <c r="X7">
        <v>26</v>
      </c>
    </row>
    <row r="8" spans="1:24" ht="15.75">
      <c r="A8" s="8" t="s">
        <v>0</v>
      </c>
      <c r="B8" s="8" t="s">
        <v>9</v>
      </c>
      <c r="C8" s="8" t="s">
        <v>14</v>
      </c>
      <c r="D8" s="8" t="s">
        <v>15</v>
      </c>
      <c r="E8" s="11" t="s">
        <v>8</v>
      </c>
      <c r="H8" s="27">
        <v>8</v>
      </c>
      <c r="I8" s="25">
        <v>2.73</v>
      </c>
      <c r="K8" s="27">
        <v>8</v>
      </c>
      <c r="L8" s="25">
        <v>2.65</v>
      </c>
      <c r="N8" s="27">
        <v>8</v>
      </c>
      <c r="O8">
        <v>116</v>
      </c>
      <c r="Q8" s="27">
        <v>8</v>
      </c>
      <c r="R8">
        <v>41</v>
      </c>
      <c r="T8" s="27">
        <v>8</v>
      </c>
      <c r="U8">
        <v>41</v>
      </c>
      <c r="W8" s="27">
        <v>8</v>
      </c>
      <c r="X8">
        <v>52</v>
      </c>
    </row>
    <row r="9" spans="1:24">
      <c r="A9" s="2" t="s">
        <v>36</v>
      </c>
      <c r="B9" s="7">
        <v>1</v>
      </c>
      <c r="C9" s="2"/>
      <c r="D9" s="2"/>
      <c r="E9" s="12">
        <f>IF(B40,(((290*(B4/2)) + 145)*B9),(((290*B4) + 250)*B9))</f>
        <v>290</v>
      </c>
      <c r="H9" s="27">
        <v>16</v>
      </c>
      <c r="I9" s="25">
        <v>5.0999999999999996</v>
      </c>
      <c r="K9" s="27">
        <v>16</v>
      </c>
      <c r="N9" s="27">
        <v>16</v>
      </c>
      <c r="O9">
        <v>232</v>
      </c>
      <c r="Q9" s="27">
        <v>16</v>
      </c>
      <c r="R9">
        <v>84</v>
      </c>
      <c r="T9" s="27">
        <v>16</v>
      </c>
      <c r="U9">
        <v>84</v>
      </c>
      <c r="W9" s="27">
        <v>16</v>
      </c>
      <c r="X9">
        <v>104</v>
      </c>
    </row>
    <row r="10" spans="1:24">
      <c r="A10" s="4" t="s">
        <v>18</v>
      </c>
      <c r="B10" s="7">
        <v>0</v>
      </c>
      <c r="C10" s="4"/>
      <c r="D10" s="4"/>
      <c r="E10" s="13">
        <f>(70*B10)</f>
        <v>0</v>
      </c>
    </row>
    <row r="11" spans="1:24">
      <c r="A11" s="2" t="s">
        <v>19</v>
      </c>
      <c r="B11" s="7">
        <v>0</v>
      </c>
      <c r="C11" s="7">
        <v>1</v>
      </c>
      <c r="D11" s="7">
        <v>0</v>
      </c>
      <c r="E11" s="12">
        <f>(((35*C11)+(35*D11))*B11)</f>
        <v>0</v>
      </c>
    </row>
    <row r="12" spans="1:24">
      <c r="A12" s="4" t="s">
        <v>1</v>
      </c>
      <c r="B12" s="7">
        <v>0</v>
      </c>
      <c r="C12" s="5"/>
      <c r="D12" s="4"/>
      <c r="E12" s="13">
        <f>(IF(B6=1,0,IF(B6=2,0,IF(B6=4,130,IF(B6=8,130,IF(B6=16,130,IF(B6=32,190, IF(B6=64,190, IF(B6=128,190))))))))*B12)</f>
        <v>0</v>
      </c>
    </row>
    <row r="13" spans="1:24">
      <c r="A13" s="2" t="s">
        <v>20</v>
      </c>
      <c r="B13" s="7">
        <v>0</v>
      </c>
      <c r="C13" s="2"/>
      <c r="D13" s="2"/>
      <c r="E13" s="12">
        <f>(70*B13)</f>
        <v>0</v>
      </c>
    </row>
    <row r="14" spans="1:24">
      <c r="A14" s="4" t="s">
        <v>21</v>
      </c>
      <c r="B14" s="7">
        <v>0</v>
      </c>
      <c r="C14" s="7">
        <v>1</v>
      </c>
      <c r="D14" s="7">
        <v>0</v>
      </c>
      <c r="E14" s="13">
        <f>(((35*C14)+(35*D14))*B14)</f>
        <v>0</v>
      </c>
    </row>
    <row r="15" spans="1:24">
      <c r="A15" s="2" t="s">
        <v>2</v>
      </c>
      <c r="B15" s="7">
        <v>0</v>
      </c>
      <c r="C15" s="3"/>
      <c r="D15" s="2"/>
      <c r="E15" s="12">
        <f>(IF(B7=1,0,IF(B7=2,0,IF(B7=4,130,IF(B7=8,130,IF(B7=16,130,IF(B7=32,190, IF(B7=64,190, IF(B7=128,190))))))))*B15)</f>
        <v>0</v>
      </c>
    </row>
    <row r="16" spans="1:24">
      <c r="A16" s="4" t="s">
        <v>11</v>
      </c>
      <c r="B16" s="7">
        <v>0</v>
      </c>
      <c r="C16" s="4"/>
      <c r="D16" s="4"/>
      <c r="E16" s="13">
        <f>(B16*25)</f>
        <v>0</v>
      </c>
    </row>
    <row r="17" spans="1:19">
      <c r="A17" s="2" t="s">
        <v>12</v>
      </c>
      <c r="B17" s="7">
        <v>0</v>
      </c>
      <c r="C17" s="2"/>
      <c r="D17" s="2"/>
      <c r="E17" s="12">
        <f>(50*B17)</f>
        <v>0</v>
      </c>
    </row>
    <row r="18" spans="1:19">
      <c r="A18" s="4" t="s">
        <v>13</v>
      </c>
      <c r="B18" s="7">
        <v>0</v>
      </c>
      <c r="C18" s="7">
        <v>1</v>
      </c>
      <c r="D18" s="7">
        <v>0</v>
      </c>
      <c r="E18" s="13">
        <f>(B18*((60*C18)+(60*D18)))</f>
        <v>0</v>
      </c>
    </row>
    <row r="19" spans="1:19">
      <c r="A19" s="2" t="s">
        <v>37</v>
      </c>
      <c r="B19" s="7">
        <v>0</v>
      </c>
      <c r="C19" s="2"/>
      <c r="D19" s="2"/>
      <c r="E19" s="12">
        <f>(B19*35)</f>
        <v>0</v>
      </c>
    </row>
    <row r="20" spans="1:19">
      <c r="A20" s="4" t="s">
        <v>22</v>
      </c>
      <c r="B20" s="7">
        <v>0</v>
      </c>
      <c r="C20" s="4"/>
      <c r="D20" s="4"/>
      <c r="E20" s="13">
        <f>(B20*40)</f>
        <v>0</v>
      </c>
    </row>
    <row r="21" spans="1:19">
      <c r="A21" s="2" t="s">
        <v>3</v>
      </c>
      <c r="B21" s="23">
        <v>1</v>
      </c>
      <c r="C21" s="2"/>
      <c r="D21" s="2">
        <v>1</v>
      </c>
      <c r="E21" s="12">
        <f>(IF(D4=0,(80*B21)/(1+B40),((5*B4)*B21))/(1+B40))</f>
        <v>20</v>
      </c>
    </row>
    <row r="22" spans="1:19">
      <c r="A22" s="4" t="s">
        <v>4</v>
      </c>
      <c r="B22" s="23">
        <v>1</v>
      </c>
      <c r="C22" s="4"/>
      <c r="D22" s="4"/>
      <c r="E22" s="13">
        <f>(IF(D5=0,(80*B22)/(1+B40),((5*B4)*B22))/(1+B40))</f>
        <v>20</v>
      </c>
      <c r="F22" s="4"/>
      <c r="G22" s="4"/>
      <c r="H22" s="4"/>
      <c r="J22" s="4"/>
      <c r="K22" s="4"/>
      <c r="L22" s="4"/>
      <c r="M22" s="4"/>
      <c r="N22" s="4"/>
      <c r="O22" s="4"/>
      <c r="P22" s="4"/>
      <c r="Q22" s="4"/>
      <c r="R22" s="4"/>
      <c r="S22" s="4"/>
    </row>
    <row r="23" spans="1:19" s="21" customFormat="1">
      <c r="A23" s="21" t="s">
        <v>59</v>
      </c>
      <c r="B23" s="24">
        <v>0</v>
      </c>
      <c r="E23" s="21">
        <f>IF(D6=0,((5*B4)*B23)/(1+B40),((1)*B23))</f>
        <v>0</v>
      </c>
    </row>
    <row r="24" spans="1:19">
      <c r="A24" s="2" t="s">
        <v>58</v>
      </c>
      <c r="B24" s="7">
        <v>1</v>
      </c>
      <c r="C24" s="2"/>
      <c r="D24" s="2"/>
      <c r="E24" s="12">
        <f>((5)*B24)</f>
        <v>5</v>
      </c>
    </row>
    <row r="25" spans="1:19">
      <c r="A25" s="4" t="s">
        <v>5</v>
      </c>
      <c r="B25" s="7">
        <v>0</v>
      </c>
      <c r="C25" s="4"/>
      <c r="D25" s="4"/>
      <c r="E25" s="14">
        <f>((6.5*B5)*B25)/(1+B40)</f>
        <v>0</v>
      </c>
    </row>
    <row r="26" spans="1:19">
      <c r="A26" s="2" t="s">
        <v>6</v>
      </c>
      <c r="B26" s="7">
        <v>0</v>
      </c>
      <c r="C26" s="2"/>
      <c r="D26" s="2"/>
      <c r="E26" s="15">
        <f>((14.5*B5)*B26)/(1+B40)</f>
        <v>0</v>
      </c>
      <c r="I26">
        <v>0.59</v>
      </c>
    </row>
    <row r="27" spans="1:19">
      <c r="A27" s="2" t="s">
        <v>54</v>
      </c>
      <c r="B27" s="7">
        <v>1</v>
      </c>
      <c r="C27" s="2"/>
      <c r="D27" s="2"/>
      <c r="E27" s="14">
        <f>((5.25*B5)*B27)/(1+B40)</f>
        <v>2.625</v>
      </c>
      <c r="I27">
        <v>0.51</v>
      </c>
    </row>
    <row r="28" spans="1:19">
      <c r="A28" s="4" t="s">
        <v>53</v>
      </c>
      <c r="B28" s="7">
        <v>1</v>
      </c>
      <c r="C28" s="4"/>
      <c r="D28" s="4"/>
      <c r="E28" s="14">
        <f>((5.25*B5)*B28)/(1+B40)</f>
        <v>2.625</v>
      </c>
    </row>
    <row r="29" spans="1:19">
      <c r="A29" s="2" t="s">
        <v>10</v>
      </c>
      <c r="B29" s="7">
        <v>0</v>
      </c>
      <c r="C29" s="2"/>
      <c r="D29" s="2"/>
      <c r="E29" s="15">
        <f>((5.25*B5)*B29)/(1+B40)</f>
        <v>0</v>
      </c>
    </row>
    <row r="30" spans="1:19">
      <c r="A30" s="4" t="s">
        <v>7</v>
      </c>
      <c r="B30" s="7">
        <v>0</v>
      </c>
      <c r="C30" s="4"/>
      <c r="D30" s="4"/>
      <c r="E30" s="13">
        <f>(B30*170)</f>
        <v>0</v>
      </c>
    </row>
    <row r="31" spans="1:19">
      <c r="E31">
        <f>SUM(E10:E15)</f>
        <v>0</v>
      </c>
    </row>
    <row r="32" spans="1:19" ht="15.75">
      <c r="B32" s="10" t="s">
        <v>29</v>
      </c>
      <c r="C32" s="10" t="s">
        <v>38</v>
      </c>
      <c r="D32" s="10" t="s">
        <v>39</v>
      </c>
      <c r="E32" s="10" t="s">
        <v>40</v>
      </c>
    </row>
    <row r="33" spans="1:5">
      <c r="A33" s="1" t="s">
        <v>23</v>
      </c>
      <c r="B33" s="1">
        <f>SUM(E9:E30)+(C40+C41+C42)</f>
        <v>405.25</v>
      </c>
      <c r="C33" s="1">
        <f>(B33-(B33*0.01))</f>
        <v>401.19749999999999</v>
      </c>
      <c r="D33" s="1">
        <f>(B33-(B33*0.015))</f>
        <v>399.17124999999999</v>
      </c>
      <c r="E33" s="1">
        <f>(B33-(B33*0.04))</f>
        <v>389.04</v>
      </c>
    </row>
    <row r="34" spans="1:5">
      <c r="A34" s="1" t="s">
        <v>26</v>
      </c>
      <c r="B34" s="1">
        <f>(B33*1.054)</f>
        <v>427.13350000000003</v>
      </c>
      <c r="C34" s="1">
        <f>(B34-(B34*0.01))</f>
        <v>422.862165</v>
      </c>
      <c r="D34" s="1">
        <f>(B34-(B34*0.015))</f>
        <v>420.72649750000005</v>
      </c>
      <c r="E34" s="1">
        <f>(B34-(B34*0.04))</f>
        <v>410.04816000000005</v>
      </c>
    </row>
    <row r="35" spans="1:5">
      <c r="A35" s="1" t="s">
        <v>27</v>
      </c>
      <c r="B35" s="1">
        <f>(B33*1.062)</f>
        <v>430.37550000000005</v>
      </c>
      <c r="C35" s="1">
        <f>(B35-(B35*0.01))</f>
        <v>426.07174500000002</v>
      </c>
      <c r="D35" s="1">
        <f>(B35-(B35*0.015))</f>
        <v>423.91986750000007</v>
      </c>
      <c r="E35" s="1">
        <f>(B35-(B35*0.04))</f>
        <v>413.16048000000006</v>
      </c>
    </row>
    <row r="36" spans="1:5">
      <c r="A36" s="1" t="s">
        <v>28</v>
      </c>
      <c r="B36" s="1">
        <f>(B33*1.08)</f>
        <v>437.67</v>
      </c>
      <c r="C36" s="1">
        <f>(B36-(B36*0.01))</f>
        <v>433.29329999999999</v>
      </c>
      <c r="D36" s="1">
        <f>(B36-(B36*0.015))</f>
        <v>431.10495000000003</v>
      </c>
      <c r="E36" s="1">
        <f>(B36-(B36*0.04))</f>
        <v>420.16320000000002</v>
      </c>
    </row>
    <row r="37" spans="1:5">
      <c r="A37" s="1" t="s">
        <v>24</v>
      </c>
      <c r="B37" s="1">
        <f>(B33*1.094)</f>
        <v>443.34350000000001</v>
      </c>
      <c r="C37" s="1">
        <f>(B37-(B37*0.01))</f>
        <v>438.91006500000003</v>
      </c>
      <c r="D37" s="1">
        <f>(B37-(B37*0.015))</f>
        <v>436.69334750000002</v>
      </c>
      <c r="E37" s="1">
        <f>(B37-(B37*0.04))</f>
        <v>425.60975999999999</v>
      </c>
    </row>
    <row r="38" spans="1:5" ht="15.75">
      <c r="C38" t="s">
        <v>42</v>
      </c>
    </row>
    <row r="39" spans="1:5" ht="15.75">
      <c r="A39" s="1" t="s">
        <v>33</v>
      </c>
      <c r="B39" s="8" t="s">
        <v>9</v>
      </c>
    </row>
    <row r="40" spans="1:5">
      <c r="A40" s="1" t="s">
        <v>50</v>
      </c>
      <c r="B40" s="7">
        <v>1</v>
      </c>
      <c r="D40" t="s">
        <v>60</v>
      </c>
    </row>
    <row r="41" spans="1:5">
      <c r="A41" s="1" t="s">
        <v>34</v>
      </c>
      <c r="B41" s="7">
        <v>0</v>
      </c>
      <c r="C41">
        <f>((-100*B4)*B41)</f>
        <v>0</v>
      </c>
      <c r="D41" t="s">
        <v>43</v>
      </c>
    </row>
    <row r="42" spans="1:5">
      <c r="A42" s="1" t="s">
        <v>35</v>
      </c>
      <c r="B42" s="20">
        <v>1</v>
      </c>
      <c r="C42">
        <v>65</v>
      </c>
      <c r="D42" t="s">
        <v>61</v>
      </c>
    </row>
    <row r="44" spans="1:5">
      <c r="A44" s="16"/>
    </row>
    <row r="45" spans="1:5">
      <c r="A45" s="17" t="s">
        <v>41</v>
      </c>
    </row>
    <row r="46" spans="1:5">
      <c r="A46" s="17"/>
    </row>
    <row r="47" spans="1:5" ht="15.75">
      <c r="A47" s="18" t="s">
        <v>48</v>
      </c>
      <c r="B47" s="10" t="s">
        <v>29</v>
      </c>
      <c r="C47" s="10" t="s">
        <v>30</v>
      </c>
      <c r="D47" s="10" t="s">
        <v>31</v>
      </c>
      <c r="E47" s="10" t="s">
        <v>32</v>
      </c>
    </row>
    <row r="48" spans="1:5">
      <c r="A48" s="18" t="s">
        <v>44</v>
      </c>
      <c r="B48" s="19">
        <f>(SUM(E10:E19)+(50*(B4/(1+B40))+120+E30)+(C42*B42))+IF(B40=0,80,0)</f>
        <v>210</v>
      </c>
      <c r="C48" s="19">
        <f>(B48 - (B48*0.034))</f>
        <v>202.86</v>
      </c>
      <c r="D48" s="19">
        <f>(B48-(B48*0.068))</f>
        <v>195.72</v>
      </c>
      <c r="E48" s="19">
        <f>(B48-(B48*0.083))</f>
        <v>192.57</v>
      </c>
    </row>
    <row r="49" spans="1:5">
      <c r="A49" s="18" t="s">
        <v>45</v>
      </c>
      <c r="B49" s="19">
        <f>(SUM(E10:E19)+(60*(B4/(1+B40))+110+E30)+(C42*B42))+IF(B40=0,80,0)</f>
        <v>205</v>
      </c>
      <c r="C49" s="19">
        <f>(B49-(B49*0.034))</f>
        <v>198.03</v>
      </c>
      <c r="D49" s="19">
        <f>(B49-(B49*0.068))</f>
        <v>191.06</v>
      </c>
      <c r="E49" s="19">
        <f>(B49-(B49*0.083))</f>
        <v>187.98500000000001</v>
      </c>
    </row>
    <row r="50" spans="1:5">
      <c r="A50" s="18" t="s">
        <v>46</v>
      </c>
      <c r="B50" s="19">
        <f>(SUM(E10:E19)+(16*(B4/(1+B40))+110+E30)+(C42*B42))+IF(B40=0,75,0)</f>
        <v>183</v>
      </c>
      <c r="C50" s="19">
        <f>(B50-(B50*0.034))</f>
        <v>176.77799999999999</v>
      </c>
      <c r="D50" s="19">
        <f>(B50-(B50*0.068))</f>
        <v>170.55600000000001</v>
      </c>
      <c r="E50" s="19">
        <f>(B50-(B50*0.083))</f>
        <v>167.81100000000001</v>
      </c>
    </row>
    <row r="51" spans="1:5">
      <c r="A51" s="18" t="s">
        <v>52</v>
      </c>
      <c r="B51" s="19">
        <v>3</v>
      </c>
      <c r="C51" s="19">
        <f>(B51-(B51*0.034))</f>
        <v>2.8980000000000001</v>
      </c>
      <c r="D51" s="19">
        <f>(B51-(B51*0.068))</f>
        <v>2.7959999999999998</v>
      </c>
      <c r="E51" s="19">
        <f>B51-(B51*0.083)</f>
        <v>2.7509999999999999</v>
      </c>
    </row>
    <row r="52" spans="1:5">
      <c r="A52" s="18" t="s">
        <v>47</v>
      </c>
      <c r="B52" s="19">
        <v>3</v>
      </c>
      <c r="C52" s="19">
        <f>B52-(B52*0.034)</f>
        <v>2.8980000000000001</v>
      </c>
      <c r="D52" s="19">
        <f>B52-(B52*0.068)</f>
        <v>2.7959999999999998</v>
      </c>
      <c r="E52" s="19">
        <f>B52-(B52*0.083)</f>
        <v>2.7509999999999999</v>
      </c>
    </row>
    <row r="53" spans="1:5">
      <c r="B53" t="s">
        <v>65</v>
      </c>
      <c r="C53" t="s">
        <v>45</v>
      </c>
      <c r="D53" t="s">
        <v>66</v>
      </c>
    </row>
    <row r="54" spans="1:5">
      <c r="A54" s="27">
        <v>0</v>
      </c>
      <c r="B54">
        <v>441</v>
      </c>
      <c r="C54">
        <v>415</v>
      </c>
      <c r="D54">
        <v>409</v>
      </c>
    </row>
    <row r="55" spans="1:5">
      <c r="A55" s="27">
        <v>1</v>
      </c>
      <c r="B55">
        <v>490</v>
      </c>
      <c r="C55">
        <v>470</v>
      </c>
      <c r="D55">
        <v>425</v>
      </c>
    </row>
    <row r="56" spans="1:5">
      <c r="A56" s="27">
        <v>2</v>
      </c>
      <c r="B56">
        <v>535</v>
      </c>
      <c r="C56">
        <v>531</v>
      </c>
      <c r="D56">
        <v>441</v>
      </c>
    </row>
    <row r="57" spans="1:5">
      <c r="A57" s="27">
        <v>4</v>
      </c>
      <c r="B57">
        <v>630</v>
      </c>
      <c r="C57">
        <v>654</v>
      </c>
      <c r="D57">
        <v>473</v>
      </c>
    </row>
    <row r="58" spans="1:5">
      <c r="A58" s="27">
        <v>8</v>
      </c>
      <c r="B58" s="19">
        <v>830</v>
      </c>
      <c r="C58">
        <v>899</v>
      </c>
      <c r="D58">
        <v>537</v>
      </c>
    </row>
    <row r="59" spans="1:5">
      <c r="A59" s="27">
        <v>16</v>
      </c>
      <c r="B59">
        <v>1230</v>
      </c>
      <c r="C59">
        <v>1400</v>
      </c>
      <c r="D59">
        <v>680</v>
      </c>
    </row>
    <row r="61" spans="1:5">
      <c r="A61" s="27">
        <v>0</v>
      </c>
      <c r="B61">
        <v>359</v>
      </c>
      <c r="C61">
        <v>345</v>
      </c>
      <c r="D61">
        <v>342</v>
      </c>
    </row>
    <row r="62" spans="1:5">
      <c r="A62" s="27">
        <v>1</v>
      </c>
      <c r="B62">
        <v>405</v>
      </c>
      <c r="C62">
        <v>403</v>
      </c>
      <c r="D62">
        <v>358</v>
      </c>
    </row>
    <row r="63" spans="1:5">
      <c r="A63" s="27">
        <v>2</v>
      </c>
      <c r="B63">
        <v>455</v>
      </c>
      <c r="C63">
        <v>464</v>
      </c>
      <c r="D63">
        <v>375</v>
      </c>
    </row>
    <row r="64" spans="1:5">
      <c r="A64" s="27">
        <v>4</v>
      </c>
      <c r="B64">
        <v>550</v>
      </c>
      <c r="C64">
        <v>587</v>
      </c>
      <c r="D64">
        <v>406</v>
      </c>
    </row>
    <row r="65" spans="1:4">
      <c r="A65" s="27">
        <v>8</v>
      </c>
      <c r="B65">
        <v>750</v>
      </c>
      <c r="C65">
        <v>838</v>
      </c>
      <c r="D65">
        <v>476</v>
      </c>
    </row>
  </sheetData>
  <mergeCells count="3">
    <mergeCell ref="A1:A3"/>
    <mergeCell ref="B1:C1"/>
    <mergeCell ref="B2:C3"/>
  </mergeCells>
  <phoneticPr fontId="16" type="noConversion"/>
  <pageMargins left="0.7" right="0.7" top="0.75" bottom="0.75" header="0.3" footer="0.3"/>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2320E9-D835-49E6-9E19-CF7E8C607F63}">
  <ds:schemaRefs>
    <ds:schemaRef ds:uri="http://schemas.microsoft.com/sharepoint/v3/contenttype/forms"/>
  </ds:schemaRefs>
</ds:datastoreItem>
</file>

<file path=customXml/itemProps2.xml><?xml version="1.0" encoding="utf-8"?>
<ds:datastoreItem xmlns:ds="http://schemas.openxmlformats.org/officeDocument/2006/customXml" ds:itemID="{15919014-1D5A-4F06-B903-A30C4D9F04C3}">
  <ds:schemaRefs>
    <ds:schemaRef ds:uri="http://schemas.microsoft.com/office/infopath/2007/PartnerControls"/>
    <ds:schemaRef ds:uri="http://www.w3.org/XML/1998/namespace"/>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purl.org/dc/dcmitype/"/>
  </ds:schemaRefs>
</ds:datastoreItem>
</file>

<file path=customXml/itemProps3.xml><?xml version="1.0" encoding="utf-8"?>
<ds:datastoreItem xmlns:ds="http://schemas.openxmlformats.org/officeDocument/2006/customXml" ds:itemID="{FAFE4741-B2C2-4FE6-9018-AF9187C66C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Rev D Silicon Values</vt:lpstr>
    </vt:vector>
  </TitlesOfParts>
  <Company>Analog Devices,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MLooney2</dc:creator>
  <cp:lastModifiedBy>Webster, Lori</cp:lastModifiedBy>
  <cp:lastPrinted>2010-11-10T12:02:03Z</cp:lastPrinted>
  <dcterms:created xsi:type="dcterms:W3CDTF">2010-11-03T10:53:58Z</dcterms:created>
  <dcterms:modified xsi:type="dcterms:W3CDTF">2016-04-14T17:51:37Z</dcterms:modified>
</cp:coreProperties>
</file>